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15" windowWidth="17715" windowHeight="9945" tabRatio="913" activeTab="0"/>
  </bookViews>
  <sheets>
    <sheet name="стр 1" sheetId="1" r:id="rId1"/>
    <sheet name="Раздел 1" sheetId="2" r:id="rId2"/>
    <sheet name="Раздел 2" sheetId="3" r:id="rId3"/>
    <sheet name="111" sheetId="4" r:id="rId4"/>
    <sheet name="112" sheetId="5" state="hidden" r:id="rId5"/>
    <sheet name="213" sheetId="6" r:id="rId6"/>
    <sheet name="221" sheetId="7" r:id="rId7"/>
    <sheet name="223" sheetId="8" r:id="rId8"/>
    <sheet name="225" sheetId="9" r:id="rId9"/>
    <sheet name="226" sheetId="10" r:id="rId10"/>
    <sheet name="310" sheetId="11" r:id="rId11"/>
    <sheet name="342" sheetId="12" r:id="rId12"/>
    <sheet name="343" sheetId="13" r:id="rId13"/>
    <sheet name="346" sheetId="14" r:id="rId14"/>
    <sheet name="проч" sheetId="15" r:id="rId15"/>
    <sheet name="программы" sheetId="16" r:id="rId16"/>
    <sheet name="примечания" sheetId="17" r:id="rId17"/>
  </sheets>
  <definedNames>
    <definedName name="sub_110001" localSheetId="1">'Раздел 1'!$B$5</definedName>
    <definedName name="sub_110002" localSheetId="1">'Раздел 1'!$B$6</definedName>
    <definedName name="sub_11011" localSheetId="16">'примечания'!$A$35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1'!$B$30</definedName>
    <definedName name="sub_111900" localSheetId="1">'Раздел 1'!$B$32</definedName>
    <definedName name="sub_111980" localSheetId="1">'Раздел 1'!$B$34</definedName>
    <definedName name="sub_111981" localSheetId="1">'Раздел 1'!$B$36</definedName>
    <definedName name="sub_112000" localSheetId="1">'Раздел 1'!$B$37</definedName>
    <definedName name="sub_112100" localSheetId="1">'Раздел 1'!$B$39</definedName>
    <definedName name="sub_112110" localSheetId="1">'Раздел 1'!$B$41</definedName>
    <definedName name="sub_112120" localSheetId="1">'Раздел 1'!$B$49</definedName>
    <definedName name="sub_112130" localSheetId="1">'Раздел 1'!$B$54</definedName>
    <definedName name="sub_112140" localSheetId="1">'Раздел 1'!$B$59</definedName>
    <definedName name="sub_112141" localSheetId="1">'Раздел 1'!$B$61</definedName>
    <definedName name="sub_112142" localSheetId="1">'Раздел 1'!$B$64</definedName>
    <definedName name="sub_112200" localSheetId="1">'Раздел 1'!$B$66</definedName>
    <definedName name="sub_112210" localSheetId="1">'Раздел 1'!$B$68</definedName>
    <definedName name="sub_112211" localSheetId="1">'Раздел 1'!$B$70</definedName>
    <definedName name="sub_112230" localSheetId="1">'Раздел 1'!$B$74</definedName>
    <definedName name="sub_112240" localSheetId="1">'Раздел 1'!$B$79</definedName>
    <definedName name="sub_112300" localSheetId="1">'Раздел 1'!$B$84</definedName>
    <definedName name="sub_112310" localSheetId="1">'Раздел 1'!$B$86</definedName>
    <definedName name="sub_112320" localSheetId="1">'Раздел 1'!$B$87</definedName>
    <definedName name="sub_112330" localSheetId="1">'Раздел 1'!$B$88</definedName>
    <definedName name="sub_112400" localSheetId="1">'Раздел 1'!$B$94</definedName>
    <definedName name="sub_112410" localSheetId="1">'Раздел 1'!$B$96</definedName>
    <definedName name="sub_112500" localSheetId="1">'Раздел 1'!$B$102</definedName>
    <definedName name="sub_112520" localSheetId="1">'Раздел 1'!$B$107</definedName>
    <definedName name="sub_112600" localSheetId="1">'Раздел 1'!$B$108</definedName>
    <definedName name="sub_112610" localSheetId="1">'Раздел 1'!$B$110</definedName>
    <definedName name="sub_112620" localSheetId="1">'Раздел 1'!$B$115</definedName>
    <definedName name="sub_112630" localSheetId="1">'Раздел 1'!$B$120</definedName>
    <definedName name="sub_112640" localSheetId="1">'Раздел 1'!$B$125</definedName>
    <definedName name="sub_112650" localSheetId="1">'Раздел 1'!$B$154</definedName>
    <definedName name="sub_112651" localSheetId="1">'Раздел 1'!$B$156</definedName>
    <definedName name="sub_112652" localSheetId="1">'Раздел 1'!$B$161</definedName>
    <definedName name="sub_113000" localSheetId="1">'Раздел 1'!$B$166</definedName>
    <definedName name="sub_113010" localSheetId="1">'Раздел 1'!$B$168</definedName>
    <definedName name="sub_113020" localSheetId="1">'Раздел 1'!$B$169</definedName>
    <definedName name="sub_113030" localSheetId="1">'Раздел 1'!$B$170</definedName>
    <definedName name="sub_114000" localSheetId="1">'Раздел 1'!$B$171</definedName>
    <definedName name="sub_114010" localSheetId="1">'Раздел 1'!$B$173</definedName>
    <definedName name="sub_121212" localSheetId="16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6">'примечания'!$A$45</definedName>
    <definedName name="sub_151515" localSheetId="16">'примечания'!$A$49</definedName>
    <definedName name="sub_161616" localSheetId="16">'примечания'!$A$51</definedName>
    <definedName name="sub_22" localSheetId="16">'примечания'!$A$3</definedName>
    <definedName name="sub_303" localSheetId="16">'примечания'!$A$5</definedName>
    <definedName name="sub_44" localSheetId="16">'примечания'!$A$13</definedName>
    <definedName name="sub_66" localSheetId="16">'примечания'!$A$19</definedName>
    <definedName name="sub_77" localSheetId="16">'примечания'!$A$23</definedName>
    <definedName name="sub_88" localSheetId="16">'примечания'!$A$26</definedName>
    <definedName name="_xlnm.Print_Area" localSheetId="3">'111'!$A$1:$J$54</definedName>
    <definedName name="_xlnm.Print_Area" localSheetId="5">'213'!$A$1:$D$31</definedName>
    <definedName name="_xlnm.Print_Area" localSheetId="6">'221'!$A$1:$F$9</definedName>
    <definedName name="_xlnm.Print_Area" localSheetId="7">'223'!$A$1:$F$23</definedName>
    <definedName name="_xlnm.Print_Area" localSheetId="8">'225'!$A$1:$E$18</definedName>
    <definedName name="_xlnm.Print_Area" localSheetId="9">'226'!$A$1:$D$30</definedName>
    <definedName name="_xlnm.Print_Area" localSheetId="10">'310'!$A$1:$E$18</definedName>
    <definedName name="_xlnm.Print_Area" localSheetId="11">'342'!$A$1:$E$15</definedName>
    <definedName name="_xlnm.Print_Area" localSheetId="12">'343'!$A$1:$E$15</definedName>
    <definedName name="_xlnm.Print_Area" localSheetId="13">'346'!$A$1:$E$9</definedName>
    <definedName name="_xlnm.Print_Area" localSheetId="15">'программы'!$A$1:$E$60</definedName>
    <definedName name="_xlnm.Print_Area" localSheetId="14">'проч'!$A$1:$E$38</definedName>
    <definedName name="_xlnm.Print_Area" localSheetId="1">'Раздел 1'!$A$1:$H$192</definedName>
    <definedName name="_xlnm.Print_Area" localSheetId="2">'Раздел 2'!$A$1:$H$50</definedName>
  </definedNames>
  <calcPr fullCalcOnLoad="1"/>
</workbook>
</file>

<file path=xl/sharedStrings.xml><?xml version="1.0" encoding="utf-8"?>
<sst xmlns="http://schemas.openxmlformats.org/spreadsheetml/2006/main" count="969" uniqueCount="424">
  <si>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</si>
  <si>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</si>
  <si>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</si>
  <si>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</si>
  <si>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</si>
  <si>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</si>
  <si>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</si>
  <si>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</si>
  <si>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</si>
  <si>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</si>
  <si>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</si>
  <si>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</si>
  <si>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</si>
  <si>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</si>
  <si>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</si>
  <si>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</si>
  <si>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</si>
  <si>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</si>
  <si>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</si>
  <si>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</si>
  <si>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</si>
  <si>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</si>
  <si>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</si>
  <si>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</si>
  <si>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</si>
  <si>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</si>
  <si>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</si>
  <si>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</si>
  <si>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</si>
  <si>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</si>
  <si>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вложений, в том числе: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</si>
  <si>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</si>
  <si>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</si>
  <si>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</si>
  <si>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</si>
  <si>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</si>
  <si>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</si>
  <si>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</si>
  <si>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</si>
  <si>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</si>
  <si>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</si>
  <si>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</si>
  <si>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</si>
  <si>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</si>
  <si>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</si>
  <si>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</si>
  <si>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</si>
  <si>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</si>
  <si>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</si>
  <si>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</si>
  <si>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</si>
  <si>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</si>
  <si>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</si>
  <si>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</si>
  <si>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</si>
  <si>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</si>
  <si>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</si>
  <si>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</si>
  <si>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</si>
  <si>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</si>
  <si>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</si>
  <si>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</si>
  <si>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</si>
  <si>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</si>
  <si>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</si>
  <si>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</si>
  <si>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</si>
  <si>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</si>
  <si>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</si>
  <si>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</si>
  <si>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</si>
  <si>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</si>
  <si>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</si>
  <si>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</si>
  <si>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</si>
  <si>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</si>
  <si>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</si>
  <si>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</si>
  <si>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</si>
  <si>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</si>
  <si>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</si>
  <si>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</si>
  <si>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</si>
  <si>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</si>
  <si>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</si>
  <si>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</si>
  <si>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</si>
  <si>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</si>
  <si>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</si>
  <si>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</si>
  <si>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</si>
  <si>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</si>
  <si>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</si>
  <si>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</si>
  <si>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</si>
  <si>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</si>
  <si>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</si>
  <si>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</si>
  <si>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</si>
  <si>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</si>
  <si>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</si>
  <si>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</si>
  <si>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</si>
  <si>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</si>
  <si>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</si>
  <si>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</si>
  <si>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</si>
  <si>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№</t>
  </si>
  <si>
    <t>Среднемесячный размер оплаты труда на одного работника, руб.</t>
  </si>
  <si>
    <t>п/п</t>
  </si>
  <si>
    <t>всего</t>
  </si>
  <si>
    <t>2</t>
  </si>
  <si>
    <t>4</t>
  </si>
  <si>
    <t>5</t>
  </si>
  <si>
    <t>6</t>
  </si>
  <si>
    <t>Итого: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</si>
  <si>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</si>
  <si>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</si>
  <si>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</si>
  <si>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</si>
  <si>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</si>
  <si>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</si>
  <si>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</si>
  <si>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</si>
  <si>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</si>
  <si>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</si>
  <si>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</si>
  <si>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</si>
  <si>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</si>
  <si>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</si>
  <si>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</si>
  <si>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</si>
  <si>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</si>
  <si>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</si>
  <si>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</si>
  <si>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</si>
  <si>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</si>
  <si>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</si>
  <si>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</si>
  <si>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2.1.</t>
  </si>
  <si>
    <t>2.2.</t>
  </si>
  <si>
    <t xml:space="preserve">Экология </t>
  </si>
  <si>
    <t>Налог на имущество</t>
  </si>
  <si>
    <t>Электрическая энергия кредиторская задолженность</t>
  </si>
  <si>
    <t>Вода оплата кредиторской задолженности</t>
  </si>
  <si>
    <t>Объект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</si>
  <si>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</si>
  <si>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</si>
  <si>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</si>
  <si>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</si>
  <si>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</si>
  <si>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</si>
  <si>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</si>
  <si>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</si>
  <si>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</si>
  <si>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</si>
  <si>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</si>
  <si>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t>«Сведения по выплатам на закупку товаров, работ, услуг» Плана.</t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</si>
  <si>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</si>
  <si>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</si>
  <si>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</si>
  <si>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</si>
  <si>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</si>
  <si>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</si>
  <si>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</si>
  <si>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</si>
  <si>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t>в случаях, предусмотренных указанными федеральными законами.</t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</si>
  <si>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</si>
  <si>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</si>
  <si>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t xml:space="preserve"> Управление образования администрации  муниципального образования Новокубанский район</t>
  </si>
  <si>
    <t>Заработная плата АУП</t>
  </si>
  <si>
    <t>Заработная плата пед персонал</t>
  </si>
  <si>
    <t>Заработная плата УВП</t>
  </si>
  <si>
    <t>Заработная плата МОП</t>
  </si>
  <si>
    <t>командировочные расходы</t>
  </si>
  <si>
    <t>Выплата по уходу за ребенком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</si>
  <si>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</si>
  <si>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</si>
  <si>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К.С.Костенко</t>
  </si>
  <si>
    <t>2. Расчеты (обоснования) выплат персоналу при направлении в служебные командировки</t>
  </si>
  <si>
    <t>3. Расчеты (обоснования) выплат персоналу по уходу за ребенком</t>
  </si>
  <si>
    <t>Расчет (обоснование) расходов на оплату услуг связи</t>
  </si>
  <si>
    <t>Услуги связи</t>
  </si>
  <si>
    <t>Продукты питания</t>
  </si>
  <si>
    <t>Материальные запасы</t>
  </si>
  <si>
    <t>с указанием источника финансирования (краевой бюджет));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</si>
  <si>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район(краевой бюджет)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</si>
  <si>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</si>
  <si>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</si>
  <si>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</si>
  <si>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r>
      <t>Код по бюджетной классификации Российской Федерации</t>
    </r>
    <r>
      <rPr>
        <u val="single"/>
        <vertAlign val="superscript"/>
        <sz val="11"/>
        <rFont val="Calibri"/>
        <family val="2"/>
      </rPr>
      <t>3</t>
    </r>
  </si>
  <si>
    <r>
      <t>Аналитический код</t>
    </r>
    <r>
      <rPr>
        <u val="single"/>
        <vertAlign val="superscript"/>
        <sz val="11"/>
        <rFont val="Calibri"/>
        <family val="2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</si>
  <si>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</si>
  <si>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</si>
  <si>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прочие поступления, всего</t>
    </r>
    <r>
      <rPr>
        <u val="single"/>
        <vertAlign val="superscript"/>
        <sz val="11"/>
        <rFont val="Calibri"/>
        <family val="2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</si>
  <si>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1"/>
        <rFont val="Calibri"/>
        <family val="2"/>
      </rPr>
      <t>7</t>
    </r>
  </si>
  <si>
    <r>
      <t>Выплаты, уменьшающие доход, всего</t>
    </r>
    <r>
      <rPr>
        <u val="single"/>
        <vertAlign val="superscript"/>
        <sz val="11"/>
        <rFont val="Calibri"/>
        <family val="2"/>
      </rPr>
      <t>8</t>
    </r>
  </si>
  <si>
    <r>
      <t>налог на прибыль</t>
    </r>
    <r>
      <rPr>
        <u val="single"/>
        <vertAlign val="superscript"/>
        <sz val="11"/>
        <rFont val="Calibri"/>
        <family val="2"/>
      </rPr>
      <t>8</t>
    </r>
  </si>
  <si>
    <r>
      <t>налог на добавленную стоимость</t>
    </r>
    <r>
      <rPr>
        <u val="single"/>
        <vertAlign val="superscript"/>
        <sz val="11"/>
        <rFont val="Calibri"/>
        <family val="2"/>
      </rPr>
      <t>8</t>
    </r>
  </si>
  <si>
    <r>
      <t>прочие налоги, уменьшающие доход</t>
    </r>
    <r>
      <rPr>
        <u val="single"/>
        <vertAlign val="superscript"/>
        <sz val="11"/>
        <rFont val="Calibri"/>
        <family val="2"/>
      </rPr>
      <t>8</t>
    </r>
  </si>
  <si>
    <r>
      <t>Прочие выплаты, всего</t>
    </r>
    <r>
      <rPr>
        <u val="single"/>
        <vertAlign val="superscript"/>
        <sz val="11"/>
        <rFont val="Calibri"/>
        <family val="2"/>
      </rPr>
      <t>9</t>
    </r>
  </si>
  <si>
    <t>925 0701 01 1 01 60860 112</t>
  </si>
  <si>
    <t>925 0701 01 1 01 00590 112</t>
  </si>
  <si>
    <t>925 070101 1 01 00590 112</t>
  </si>
  <si>
    <t>с указанием источника финансирования (сп/сч);</t>
  </si>
  <si>
    <t>Медицинский персонал</t>
  </si>
  <si>
    <t>Вывоз ТКО</t>
  </si>
  <si>
    <t>№ п/п</t>
  </si>
  <si>
    <t>Стоимость услуги, руб.</t>
  </si>
  <si>
    <t>Должность, группа должностей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</si>
  <si>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</si>
  <si>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</si>
  <si>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</si>
  <si>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</si>
  <si>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</si>
  <si>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</si>
  <si>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</si>
  <si>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Фонд оплаты труда в год, руб (гр. 3×гр. 4×(1+гр. 8/100)×гр. 9×12)</t>
  </si>
  <si>
    <t>Количество номеров</t>
  </si>
  <si>
    <t>Количество платежей в год</t>
  </si>
  <si>
    <t>Стоимость за единицу, руб.</t>
  </si>
  <si>
    <t>Сумма, руб. (гр. 3×гр. 4×гр.5)</t>
  </si>
  <si>
    <t>Расчеты (обоснования) выплат персоналу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</si>
  <si>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</si>
  <si>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</si>
  <si>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</si>
  <si>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</si>
  <si>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4×гр. 5×гр. 6)</t>
  </si>
  <si>
    <t>Электрическая энергия</t>
  </si>
  <si>
    <t>Тепло</t>
  </si>
  <si>
    <t>Вывоз ТКО кредиторской задолженности</t>
  </si>
  <si>
    <t>Тепло кредиторская задолженность</t>
  </si>
  <si>
    <t>-</t>
  </si>
  <si>
    <t>Расчет (обоснование) расходов на оплату работ, услуг по содержанию имущества</t>
  </si>
  <si>
    <t>Расчет (обоснование) расходов на оплату прочих работ, услуг</t>
  </si>
  <si>
    <t>Дератизация</t>
  </si>
  <si>
    <t>Мед.осмотр</t>
  </si>
  <si>
    <t>Количество работ</t>
  </si>
  <si>
    <t>Стоимость работ, руб.</t>
  </si>
  <si>
    <t>Количество договоров</t>
  </si>
  <si>
    <t>Расчет (обоснование) расходов на уплату налогов, сборов и иных платежей</t>
  </si>
  <si>
    <t>Налоговая баз, руб.</t>
  </si>
  <si>
    <t>Ставка налога, %</t>
  </si>
  <si>
    <t>Сумма исчисленного налога, подлежащего уплате, руб. (гр. 3×гр. 4/100)</t>
  </si>
  <si>
    <t>Расчет (обоснование) расходов на приобретение материальных запасов</t>
  </si>
  <si>
    <t>Средняя стоимость, руб.</t>
  </si>
  <si>
    <t>Сумма, руб. (гр. 2×гр. 3)</t>
  </si>
  <si>
    <t>Расчет (обоснование) расходов на приобретение продуктов питания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</si>
  <si>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</si>
  <si>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r>
      <t xml:space="preserve">по ставке </t>
    </r>
    <r>
      <rPr>
        <sz val="10"/>
        <color indexed="17"/>
        <rFont val="Times New Roman"/>
        <family val="1"/>
      </rPr>
      <t>22,0 %</t>
    </r>
  </si>
  <si>
    <t>Страховые взносы в Федеральный фонд обязательного медицинского страхования, всего (по ставке 5,1 %)</t>
  </si>
  <si>
    <t>обязательное социальное страхование от несчастных случаев на производстве и профессиональных заболеваний по ставке 0,2 %</t>
  </si>
  <si>
    <t>обязательное социальное страхование на случай временной нетрудоспособности и в связи с материнством по ставке 2,9 %</t>
  </si>
  <si>
    <t>Страховые взносы в Фонд социального страхования Российской Федерации, всего</t>
  </si>
  <si>
    <t>Размер базы для начисления страховых взносов, руб.</t>
  </si>
  <si>
    <t>Сумма взноса, руб.</t>
  </si>
  <si>
    <t>Расчет (обоснование) расходов на приобретение основных средств</t>
  </si>
  <si>
    <t>Основные средства</t>
  </si>
  <si>
    <t xml:space="preserve">(подпись)            </t>
  </si>
  <si>
    <t>ЖБО</t>
  </si>
  <si>
    <t>ЖБО оплата кредиторской задолженности</t>
  </si>
  <si>
    <t>Вода</t>
  </si>
  <si>
    <t>1</t>
  </si>
  <si>
    <t>МП "Обеспечение безопасности населения" (За оказание охранных услуг по физической охране)</t>
  </si>
  <si>
    <t>МП "Обеспечение безопасности населения" (За техническое обслуживание установленного  оборудования 
РСПИ «Стрелец-Мониторинг»)</t>
  </si>
  <si>
    <t>МДОБУ №32</t>
  </si>
  <si>
    <t>МУНИЦИПАЛЬНОЕ ДОШКОЛЬНОЕ ОБРАЗОВАТЕЛЬНОЕ БЮДЖЕТНОЕ УЧРЕЖДЕНИЕ ДЕТСКИЙ САД № 32 "МАЛЫШ" П. ПРИКУБАНСКОГО МУНИЦИПАЛЬНОГО ОБРАЗОВАНИЯ НОВОКУБАНСКИЙ РАЙОН</t>
  </si>
  <si>
    <t>МП "Развитие образования" (Материально-техническое обеспечение общеобразовательных учреждений (приобретение движимого имущества))</t>
  </si>
  <si>
    <t>Программа 925 0701 0110109010244 310 (к.с. 010.90.1001)</t>
  </si>
  <si>
    <t>Краевой бюджет 925 0701 0110160860111 211 (т.с. 50.03.01)</t>
  </si>
  <si>
    <t>Мун.бюджет 925 0701 0110100590111 211 (т.с. 50.06.00)</t>
  </si>
  <si>
    <t>Мун.бюджет 925 0701 0110100590119 213 (т.с. 50.06.00)</t>
  </si>
  <si>
    <t>Краевой бюджет 925 0701 0110160860244 221 (т.с. 50.03.01)</t>
  </si>
  <si>
    <t>Мун.бюджет 925 0701 0110100590244 223 (т.с. 50.06.00)</t>
  </si>
  <si>
    <t>Мун.бюджет 925 0701 0110100590247 223 (т.с. 50.06.00)</t>
  </si>
  <si>
    <t>Мун.бюджет 925 0701 0110100590244 225 (т.с. 50.06.00)</t>
  </si>
  <si>
    <t>Програм. 925 0701 0620110140244 225 (к.с. 061.01.4002)</t>
  </si>
  <si>
    <t>Мун.бюджет 925 0701 0110100590244 226 (т.с. 50.06.00)</t>
  </si>
  <si>
    <t>Краевой бюджет 925 0701 0110160860244 226 (т.с. 50.03.01)</t>
  </si>
  <si>
    <t>Програм. 925 0701 0630110150244 226 (к.с. 061.01.5001)</t>
  </si>
  <si>
    <t>Краевой бюджет 925 0701 0110160860244 310 (т.с. 50.03.01)</t>
  </si>
  <si>
    <t>с/с 925 0701 0110100590244 342 (т.с. 20.01.00)</t>
  </si>
  <si>
    <t>Мун.Бюджет 925 0701 0110100590244 342 (т.с. 50.06.00)</t>
  </si>
  <si>
    <t>с/с 925 0701 0110100590244 346 (т.с. 20.01.00)</t>
  </si>
  <si>
    <t>Мун.бюджет 925 0701 0110100590851 291 (т.с. 50.06.00)</t>
  </si>
  <si>
    <t>Мун.бюджет 925 0701 0110100590853 291 (т.с. 50.06.00)</t>
  </si>
  <si>
    <t>техническое обслуживание системы Стрелец-мониторинг</t>
  </si>
  <si>
    <t>физическая охрана</t>
  </si>
  <si>
    <t>Материалы для медицинского кабинета</t>
  </si>
  <si>
    <t>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t>
  </si>
  <si>
    <t>Программа 925 0701 0110160820112 267 (к.с. 016.08.2001)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</si>
  <si>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</si>
  <si>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</si>
  <si>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</si>
  <si>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</si>
  <si>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Больничный лист за счет работодателя</t>
  </si>
  <si>
    <t>Муниципальный бюджет 925 0701 0110100590244 343 (т.с. 50.06.00)</t>
  </si>
  <si>
    <t>ГСМ</t>
  </si>
  <si>
    <t>с указанием источника финансирования (программа);</t>
  </si>
  <si>
    <t>Мун.бюджет 925 0701 0110100590111 266 (т.с. 50.06.00)</t>
  </si>
  <si>
    <t>обучение</t>
  </si>
  <si>
    <t>Программа 925 0701 0110109010244 344 (к.с. 010.90.1001)</t>
  </si>
  <si>
    <t>Ведущий бухгалтер</t>
  </si>
  <si>
    <t>Главный бухгалтер</t>
  </si>
  <si>
    <t>Заведующий МДОБУ №32</t>
  </si>
  <si>
    <t>д</t>
  </si>
  <si>
    <t>р</t>
  </si>
  <si>
    <t>о</t>
  </si>
  <si>
    <t>мун</t>
  </si>
  <si>
    <t>край</t>
  </si>
  <si>
    <t>прогр</t>
  </si>
  <si>
    <t>спец</t>
  </si>
  <si>
    <t>Заработная плата служащих</t>
  </si>
  <si>
    <t>О.В. Мальгевская</t>
  </si>
  <si>
    <t>И.О. Заведующий</t>
  </si>
  <si>
    <t>3</t>
  </si>
  <si>
    <t>Месячный ФОТ по штатному расписанию</t>
  </si>
  <si>
    <t>код по бюджетной классификации РФ</t>
  </si>
  <si>
    <t>4.1</t>
  </si>
  <si>
    <t>в том числе :</t>
  </si>
  <si>
    <t>1.3.1</t>
  </si>
  <si>
    <t>в соответсвии с Федеральным законом № 44-ФЗ</t>
  </si>
  <si>
    <t xml:space="preserve">из них </t>
  </si>
  <si>
    <t>26310.1</t>
  </si>
  <si>
    <t>1.3.2</t>
  </si>
  <si>
    <t>в соответсвии с Федеральным законом № 223-ФЗ</t>
  </si>
  <si>
    <t>1.4.1</t>
  </si>
  <si>
    <t>за счет субсидий предоставляемых на финансовое обеспечение выполнения государственного (муниципального) задания)</t>
  </si>
  <si>
    <t>в том числе</t>
  </si>
  <si>
    <t>1.4.1.1</t>
  </si>
  <si>
    <t>в соответствии с Федеральным законом № 44-ФЗ</t>
  </si>
  <si>
    <t>1.4.1.2</t>
  </si>
  <si>
    <t>в соответствии с Федеральным законом № 223-ФЗ</t>
  </si>
  <si>
    <t>1.4.2</t>
  </si>
  <si>
    <t>за счет субсидий в соответсвии с абзацем вторым пункта 1 статьи 78.1 Бюджетного кодекса Российской Федерации</t>
  </si>
  <si>
    <t>1.4.2.1</t>
  </si>
  <si>
    <t>в соответствии с федеральным законом № 44-ФЗ</t>
  </si>
  <si>
    <t>из них 10.1:</t>
  </si>
  <si>
    <t>26421.1</t>
  </si>
  <si>
    <t>1.4.2.2</t>
  </si>
  <si>
    <t>1.4.3</t>
  </si>
  <si>
    <t>за счет субсидий, предоставляемых на осуществление капитальных вложений15</t>
  </si>
  <si>
    <t>26430.1</t>
  </si>
  <si>
    <t>1.4.4</t>
  </si>
  <si>
    <t>за счет средств обязательного медицинского страхования</t>
  </si>
  <si>
    <t>1.4.4.1</t>
  </si>
  <si>
    <t>в соответствии № 44-ФЗ</t>
  </si>
  <si>
    <t>1.4.4.2</t>
  </si>
  <si>
    <t>1.4.5</t>
  </si>
  <si>
    <t>001</t>
  </si>
  <si>
    <t>002</t>
  </si>
  <si>
    <t>Мун.бюджет 925 0701 0110100590853 293 (т.с. 50.06.00)</t>
  </si>
  <si>
    <t>Начисление процентов, пеней, штрафив к уплате</t>
  </si>
  <si>
    <t>Программа 925 0701 0110109010244 310 (к.с. 010.90.2001)</t>
  </si>
  <si>
    <t>Кап.ремонт</t>
  </si>
  <si>
    <t>МП "Развитие образования" (Ремонт)</t>
  </si>
  <si>
    <t xml:space="preserve">прочие </t>
  </si>
  <si>
    <t>Гигиеническая оценка разультатов лабораторных исследований</t>
  </si>
  <si>
    <t>отчет 2-ТП</t>
  </si>
  <si>
    <t>Услуги связи, кредиторская задолженность</t>
  </si>
  <si>
    <r>
      <t>Раздел 2. Сведения по выплатам на закупки товаров, работ, услуг</t>
    </r>
    <r>
      <rPr>
        <u val="single"/>
        <vertAlign val="superscript"/>
        <sz val="11"/>
        <color indexed="12"/>
        <rFont val="Calibri"/>
        <family val="2"/>
      </rPr>
      <t>10</t>
    </r>
  </si>
  <si>
    <r>
      <t>Выплаты на закупку товаров, работ, услуг, всего</t>
    </r>
    <r>
      <rPr>
        <u val="single"/>
        <vertAlign val="superscript"/>
        <sz val="11"/>
        <color indexed="12"/>
        <rFont val="Calibri"/>
        <family val="2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</si>
  <si>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</si>
  <si>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</si>
  <si>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1"/>
        <color indexed="12"/>
        <rFont val="Calibri"/>
        <family val="2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</si>
  <si>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</si>
  <si>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</si>
  <si>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в соответствии с Федеральным законом № 223-ФЗ</t>
    </r>
    <r>
      <rPr>
        <u val="single"/>
        <vertAlign val="superscript"/>
        <sz val="11"/>
        <color indexed="12"/>
        <rFont val="Calibri"/>
        <family val="2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</si>
  <si>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1"/>
        <color indexed="12"/>
        <rFont val="Calibri"/>
        <family val="2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</si>
  <si>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1"/>
        <color indexed="12"/>
        <rFont val="Calibri"/>
        <family val="2"/>
      </rPr>
      <t>16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</si>
  <si>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</si>
  <si>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</si>
  <si>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</si>
  <si>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</si>
  <si>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</si>
  <si>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</si>
  <si>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</si>
  <si>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</si>
  <si>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</si>
  <si>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</si>
  <si>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r>
      <rPr>
        <vertAlign val="superscript"/>
        <sz val="11"/>
        <color indexed="8"/>
        <rFont val="Times New Roman"/>
        <family val="1"/>
      </rPr>
      <t xml:space="preserve">10.1 </t>
    </r>
    <r>
      <rPr>
        <sz val="12"/>
        <rFont val="Times New Roman"/>
        <family val="1"/>
      </rPr>
      <t xml:space="preserve"> В случаях, если учреждению предоставляются субсидия на иные цели, субсидия на осуществление капитальных вложений или грант в форме субсидии в соответсвии с абзацем первым пункта 4 статьи 78.1 Бюджетного кодекса РФ в целях достижения результатов федерального проекта , в том числе входящего в состав  ссответствующего национального проекта (программы), определенного Указом Президента РФ от 7мая 2018 года № 204 " О национальных целях и стратегических задачах развития РФ  на период до 2024 года" или регионального проекта, обеспечивающего достижения целей показателей результатов федерального проекта (далее - региональный проект) , показатели строк 26310, 26421, 26430 и 26451 Раздела2 "Сведения по выплатам на закупку товаров, работ, услуг" детализируются по коду целевой статьи (8-17 разряды регионального проекта в 8-10 разрядах могут указываться нули</t>
    </r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</si>
  <si>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</si>
  <si>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</si>
  <si>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</si>
  <si>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</si>
  <si>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</si>
  <si>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</si>
  <si>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>в том числе целевые субсидии:</t>
  </si>
  <si>
    <t>Прочие доходы,всего</t>
  </si>
  <si>
    <t>Иные выплаты населению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</si>
  <si>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</si>
  <si>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</si>
  <si>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некомерческим организациям (за исключением бюджетных и автономных учреждений)</t>
  </si>
  <si>
    <t>внозы в международные организации</t>
  </si>
  <si>
    <t>платежи в целях обеспечения реализации соглашений с правительствами иностаранных государств и международными организациями</t>
  </si>
  <si>
    <t xml:space="preserve"> «___»_________________ 2022 г.                                                           </t>
  </si>
  <si>
    <t>МП "Развитие образования" (проектно-сметная документация)</t>
  </si>
  <si>
    <t>Программа 925 0701 0110109010244 346 (к.с. 011.02.2008)</t>
  </si>
  <si>
    <t>Проектно-сметная документация</t>
  </si>
  <si>
    <t>МП "Развитие образования" (Проектно-сметная документация)</t>
  </si>
  <si>
    <t>Программа 925 07010110110220244 226 (к.с. 011.02.2008)</t>
  </si>
  <si>
    <t>составление тех.заключения</t>
  </si>
  <si>
    <t>ЭС Образование (подписка)</t>
  </si>
  <si>
    <t xml:space="preserve">лицензия Контур.Экстерн </t>
  </si>
  <si>
    <t>Мун.бюджет 925 0701 0110100590853 292(т.с. 50.06.00)</t>
  </si>
  <si>
    <t>Штраф</t>
  </si>
  <si>
    <t xml:space="preserve"> финансово-хозяйственной деятельности на 2023 год</t>
  </si>
  <si>
    <r>
      <t>(на 2023 год и плановый период 2024 и 2025 годов</t>
    </r>
    <r>
      <rPr>
        <b/>
        <sz val="14"/>
        <color indexed="8"/>
        <rFont val="Times New Roman"/>
        <family val="1"/>
      </rPr>
      <t>)</t>
    </r>
  </si>
  <si>
    <t>на 2023 г. текущий финансовый год</t>
  </si>
  <si>
    <t>на 2024 г. первый год планового периода</t>
  </si>
  <si>
    <t>на 2025 г. второй год планового периода</t>
  </si>
  <si>
    <t>Краевой бюджет 925 0701 0110160860111 266 (т.с. 50.06.00)</t>
  </si>
  <si>
    <t>Земельный налог</t>
  </si>
  <si>
    <t>МП "Развитие образования" (преобретение движимого имущества)</t>
  </si>
  <si>
    <t>МП "Обеспечение безопасности населения" (Противопожарные мероприятия)</t>
  </si>
  <si>
    <t>с указанием источника (местный бюджет).</t>
  </si>
  <si>
    <t>Преобретение</t>
  </si>
  <si>
    <t>И.С.Глушко</t>
  </si>
  <si>
    <t>медосмотр (кредиторская задолженность)</t>
  </si>
  <si>
    <t>гигиеническая оценка</t>
  </si>
  <si>
    <t>Мун.бюджет 925 0701 0110100590853 295(т.с. 50.06.00)</t>
  </si>
  <si>
    <t>с указанием источника;</t>
  </si>
  <si>
    <t>МП "Обеспечение безопасности населения" (противопожарные мероприятия);</t>
  </si>
  <si>
    <t>Программа 925 0701 0620110140244 225 (к.с. 061.01.4001)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</si>
</sst>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#,##0.0"/>
    <numFmt numFmtId="193" formatCode="#,##0.00_ ;[Red]\-#,##0.00\ "/>
    <numFmt numFmtId="194" formatCode="#,##0_ ;[Red]\-#,##0\ "/>
    <numFmt numFmtId="195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vertAlign val="superscript"/>
      <sz val="11"/>
      <name val="Calibri"/>
      <family val="2"/>
    </font>
    <font>
      <b/>
      <u val="single"/>
      <vertAlign val="superscript"/>
      <sz val="11"/>
      <name val="Calibri"/>
      <family val="2"/>
    </font>
    <font>
      <sz val="10"/>
      <color indexed="1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vertAlign val="superscript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95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1" xfId="42" applyFont="1" applyBorder="1" applyAlignment="1">
      <alignment horizontal="left" vertical="center" wrapText="1"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11" xfId="42" applyFont="1" applyFill="1" applyBorder="1" applyAlignment="1">
      <alignment horizontal="left" vertical="center" wrapText="1"/>
    </xf>
    <xf numFmtId="0" fontId="25" fillId="0" borderId="11" xfId="42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9" fontId="4" fillId="0" borderId="0" xfId="74" applyFont="1" applyFill="1" applyBorder="1" applyAlignment="1">
      <alignment wrapText="1"/>
    </xf>
    <xf numFmtId="9" fontId="4" fillId="0" borderId="11" xfId="74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171" fontId="4" fillId="0" borderId="11" xfId="80" applyFont="1" applyFill="1" applyBorder="1" applyAlignment="1">
      <alignment wrapText="1"/>
    </xf>
    <xf numFmtId="171" fontId="4" fillId="0" borderId="0" xfId="8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left" wrapText="1"/>
    </xf>
    <xf numFmtId="4" fontId="23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17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left" wrapText="1"/>
    </xf>
    <xf numFmtId="171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34" borderId="0" xfId="0" applyFont="1" applyFill="1" applyAlignment="1">
      <alignment horizontal="right"/>
    </xf>
    <xf numFmtId="4" fontId="22" fillId="34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 wrapText="1"/>
    </xf>
    <xf numFmtId="171" fontId="4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0" fontId="55" fillId="0" borderId="11" xfId="42" applyBorder="1" applyAlignment="1">
      <alignment horizontal="left" vertical="center" wrapText="1"/>
    </xf>
    <xf numFmtId="0" fontId="55" fillId="0" borderId="0" xfId="42" applyAlignment="1">
      <alignment horizontal="left"/>
    </xf>
    <xf numFmtId="0" fontId="55" fillId="34" borderId="11" xfId="42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5" fillId="35" borderId="11" xfId="42" applyFill="1" applyBorder="1" applyAlignment="1">
      <alignment horizontal="left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4" fontId="5" fillId="36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/>
    </xf>
    <xf numFmtId="0" fontId="8" fillId="36" borderId="0" xfId="0" applyFont="1" applyFill="1" applyAlignment="1">
      <alignment/>
    </xf>
    <xf numFmtId="3" fontId="5" fillId="36" borderId="11" xfId="0" applyNumberFormat="1" applyFont="1" applyFill="1" applyBorder="1" applyAlignment="1">
      <alignment horizontal="left" vertical="center" wrapText="1"/>
    </xf>
    <xf numFmtId="10" fontId="22" fillId="0" borderId="0" xfId="0" applyNumberFormat="1" applyFont="1" applyAlignment="1">
      <alignment/>
    </xf>
    <xf numFmtId="4" fontId="22" fillId="33" borderId="0" xfId="0" applyNumberFormat="1" applyFont="1" applyFill="1" applyAlignment="1">
      <alignment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9" fillId="0" borderId="14" xfId="0" applyFont="1" applyBorder="1" applyAlignment="1">
      <alignment horizontal="center" wrapText="1"/>
    </xf>
    <xf numFmtId="0" fontId="0" fillId="33" borderId="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9" fillId="0" borderId="14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4 2" xfId="58"/>
    <cellStyle name="Обычный 2 5" xfId="59"/>
    <cellStyle name="Обычный 3" xfId="60"/>
    <cellStyle name="Обычный 3 2" xfId="61"/>
    <cellStyle name="Обычный 3 3" xfId="62"/>
    <cellStyle name="Обычный 3 4" xfId="63"/>
    <cellStyle name="Обычный 4" xfId="64"/>
    <cellStyle name="Обычный 4 2" xfId="65"/>
    <cellStyle name="Обычный 5" xfId="66"/>
    <cellStyle name="Обычный 5 2" xfId="67"/>
    <cellStyle name="Обычный 6" xfId="68"/>
    <cellStyle name="Обычный 7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2 2" xfId="76"/>
    <cellStyle name="Процентный 2 3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Финансовый 2 2" xfId="83"/>
    <cellStyle name="Финансовый 2 3" xfId="84"/>
    <cellStyle name="Финансовый 2 4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59</xdr:row>
      <xdr:rowOff>0</xdr:rowOff>
    </xdr:from>
    <xdr:to>
      <xdr:col>5</xdr:col>
      <xdr:colOff>790575</xdr:colOff>
      <xdr:row>71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238125" y="23879175"/>
          <a:ext cx="6896100" cy="274320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1">
      <selection activeCell="N27" sqref="N27:O27"/>
    </sheetView>
  </sheetViews>
  <sheetFormatPr defaultColWidth="9.140625" defaultRowHeight="15"/>
  <sheetData>
    <row r="1" spans="9:15" ht="15" customHeight="1" hidden="1">
      <c r="I1" s="2"/>
      <c r="J1" s="151" t="s">
        <v>0</v>
      </c>
      <c r="K1" s="151"/>
      <c r="L1" s="151"/>
      <c r="M1" s="151"/>
      <c r="N1" s="151"/>
      <c r="O1" s="151"/>
    </row>
    <row r="2" spans="9:15" ht="15" customHeight="1" hidden="1">
      <c r="I2" s="2"/>
      <c r="J2" s="151" t="s">
        <v>1</v>
      </c>
      <c r="K2" s="151"/>
      <c r="L2" s="151"/>
      <c r="M2" s="151"/>
      <c r="N2" s="151"/>
      <c r="O2" s="151"/>
    </row>
    <row r="3" spans="9:15" ht="15" customHeight="1" hidden="1">
      <c r="I3" s="2"/>
      <c r="J3" s="151"/>
      <c r="K3" s="151"/>
      <c r="L3" s="151"/>
      <c r="M3" s="151"/>
      <c r="N3" s="151"/>
      <c r="O3" s="151"/>
    </row>
    <row r="4" spans="9:15" ht="15" customHeight="1" hidden="1">
      <c r="I4" s="2"/>
      <c r="J4" s="151"/>
      <c r="K4" s="151"/>
      <c r="L4" s="151"/>
      <c r="M4" s="151"/>
      <c r="N4" s="151"/>
      <c r="O4" s="151"/>
    </row>
    <row r="5" spans="9:15" ht="15" customHeight="1" hidden="1">
      <c r="I5" s="2"/>
      <c r="J5" s="151"/>
      <c r="K5" s="151"/>
      <c r="L5" s="151"/>
      <c r="M5" s="151"/>
      <c r="N5" s="151"/>
      <c r="O5" s="151"/>
    </row>
    <row r="6" spans="9:15" ht="15" customHeight="1" hidden="1">
      <c r="I6" s="2"/>
      <c r="J6" s="151"/>
      <c r="K6" s="151"/>
      <c r="L6" s="151"/>
      <c r="M6" s="151"/>
      <c r="N6" s="151"/>
      <c r="O6" s="151"/>
    </row>
    <row r="8" spans="10:15" ht="18.75" customHeight="1">
      <c r="J8" s="161" t="s">
        <v>2</v>
      </c>
      <c r="K8" s="161"/>
      <c r="L8" s="161"/>
      <c r="M8" s="161"/>
      <c r="N8" s="161"/>
      <c r="O8" s="161"/>
    </row>
    <row r="9" ht="9" customHeight="1"/>
    <row r="10" spans="10:15" ht="82.5" customHeight="1">
      <c r="J10" s="151" t="s">
        <v>314</v>
      </c>
      <c r="K10" s="151"/>
      <c r="L10" s="151"/>
      <c r="M10" s="151"/>
      <c r="N10" s="151"/>
      <c r="O10" s="151"/>
    </row>
    <row r="11" spans="10:15" ht="15" customHeight="1">
      <c r="J11" s="152" t="s">
        <v>3</v>
      </c>
      <c r="K11" s="152"/>
      <c r="L11" s="152"/>
      <c r="M11" s="152"/>
      <c r="N11" s="152"/>
      <c r="O11" s="152"/>
    </row>
    <row r="12" spans="10:15" ht="15">
      <c r="J12" s="3"/>
      <c r="K12" s="3"/>
      <c r="L12" s="3"/>
      <c r="M12" s="3" t="s">
        <v>313</v>
      </c>
      <c r="N12" s="3"/>
      <c r="O12" s="3"/>
    </row>
    <row r="13" spans="10:15" ht="15" customHeight="1">
      <c r="J13" s="152" t="s">
        <v>258</v>
      </c>
      <c r="K13" s="152"/>
      <c r="L13" s="152"/>
      <c r="M13" s="160" t="s">
        <v>105</v>
      </c>
      <c r="N13" s="160"/>
      <c r="O13" s="160"/>
    </row>
    <row r="15" spans="10:15" ht="18.75">
      <c r="J15" s="164">
        <f>N26</f>
        <v>45012</v>
      </c>
      <c r="K15" s="164"/>
      <c r="L15" s="164"/>
      <c r="M15" s="164"/>
      <c r="N15" s="164"/>
      <c r="O15" s="164"/>
    </row>
    <row r="17" spans="1:15" ht="18.75">
      <c r="A17" s="159" t="s">
        <v>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15" ht="18.75">
      <c r="A18" s="159" t="s">
        <v>406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ht="18.75">
      <c r="A19" s="159" t="s">
        <v>407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4" customFormat="1" ht="18.75" customHeight="1">
      <c r="A20" s="164">
        <f>J15</f>
        <v>45012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ht="8.25" customHeight="1"/>
    <row r="22" spans="1:15" ht="18.75">
      <c r="A22" s="151" t="s">
        <v>5</v>
      </c>
      <c r="B22" s="151"/>
      <c r="C22" s="151"/>
      <c r="D22" s="151"/>
      <c r="E22" s="151"/>
      <c r="F22" s="151"/>
      <c r="G22" s="153" t="s">
        <v>169</v>
      </c>
      <c r="H22" s="153"/>
      <c r="I22" s="153"/>
      <c r="J22" s="153"/>
      <c r="K22" s="153"/>
      <c r="L22" s="153"/>
      <c r="M22" s="153"/>
      <c r="N22" s="153"/>
      <c r="O22" s="153"/>
    </row>
    <row r="23" spans="1:15" ht="18.75">
      <c r="A23" s="151" t="s">
        <v>6</v>
      </c>
      <c r="B23" s="151"/>
      <c r="C23" s="151"/>
      <c r="D23" s="151"/>
      <c r="E23" s="151"/>
      <c r="F23" s="151"/>
      <c r="G23" s="154"/>
      <c r="H23" s="154"/>
      <c r="I23" s="154"/>
      <c r="J23" s="154"/>
      <c r="K23" s="154"/>
      <c r="L23" s="154"/>
      <c r="M23" s="154"/>
      <c r="N23" s="154"/>
      <c r="O23" s="154"/>
    </row>
    <row r="24" ht="11.25" customHeight="1"/>
    <row r="25" spans="13:15" ht="18.75">
      <c r="M25" s="5"/>
      <c r="N25" s="162" t="s">
        <v>7</v>
      </c>
      <c r="O25" s="162"/>
    </row>
    <row r="26" spans="1:15" ht="18.75">
      <c r="A26" s="151" t="s">
        <v>14</v>
      </c>
      <c r="B26" s="151"/>
      <c r="C26" s="151"/>
      <c r="D26" s="151"/>
      <c r="E26" s="151"/>
      <c r="F26" s="151"/>
      <c r="L26" s="157" t="s">
        <v>8</v>
      </c>
      <c r="M26" s="158"/>
      <c r="N26" s="163">
        <v>45012</v>
      </c>
      <c r="O26" s="163"/>
    </row>
    <row r="27" spans="1:15" ht="38.25" customHeight="1">
      <c r="A27" s="155" t="s">
        <v>266</v>
      </c>
      <c r="B27" s="155"/>
      <c r="C27" s="155"/>
      <c r="D27" s="155"/>
      <c r="E27" s="155"/>
      <c r="F27" s="155"/>
      <c r="G27" s="155"/>
      <c r="H27" s="155"/>
      <c r="I27" s="155"/>
      <c r="J27" s="155"/>
      <c r="L27" s="157" t="s">
        <v>9</v>
      </c>
      <c r="M27" s="158"/>
      <c r="N27" s="162"/>
      <c r="O27" s="162"/>
    </row>
    <row r="28" spans="1:15" ht="18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L28" s="157" t="s">
        <v>10</v>
      </c>
      <c r="M28" s="158"/>
      <c r="N28" s="162">
        <v>925</v>
      </c>
      <c r="O28" s="162"/>
    </row>
    <row r="29" spans="12:15" ht="37.5" customHeight="1">
      <c r="L29" s="157" t="s">
        <v>9</v>
      </c>
      <c r="M29" s="158"/>
      <c r="N29" s="162"/>
      <c r="O29" s="162"/>
    </row>
    <row r="30" spans="1:15" ht="18.75">
      <c r="A30" s="151" t="s">
        <v>15</v>
      </c>
      <c r="B30" s="151"/>
      <c r="C30" s="151"/>
      <c r="D30" s="151"/>
      <c r="E30" s="151"/>
      <c r="F30" s="151"/>
      <c r="L30" s="157" t="s">
        <v>11</v>
      </c>
      <c r="M30" s="158"/>
      <c r="N30" s="162">
        <v>2343015599</v>
      </c>
      <c r="O30" s="162"/>
    </row>
    <row r="31" spans="12:15" ht="18.75">
      <c r="L31" s="157" t="s">
        <v>12</v>
      </c>
      <c r="M31" s="158"/>
      <c r="N31" s="162">
        <v>234301001</v>
      </c>
      <c r="O31" s="162"/>
    </row>
    <row r="32" spans="12:15" ht="18.75" customHeight="1">
      <c r="L32" s="157" t="s">
        <v>13</v>
      </c>
      <c r="M32" s="158"/>
      <c r="N32" s="162">
        <v>383</v>
      </c>
      <c r="O32" s="162"/>
    </row>
  </sheetData>
  <sheetProtection/>
  <mergeCells count="33">
    <mergeCell ref="L29:M29"/>
    <mergeCell ref="L30:M30"/>
    <mergeCell ref="J15:O15"/>
    <mergeCell ref="A20:O20"/>
    <mergeCell ref="A22:F22"/>
    <mergeCell ref="A23:F23"/>
    <mergeCell ref="A30:F30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L26:M26"/>
    <mergeCell ref="L31:M31"/>
    <mergeCell ref="A26:F26"/>
    <mergeCell ref="J1:O1"/>
    <mergeCell ref="J2:O6"/>
    <mergeCell ref="A17:O17"/>
    <mergeCell ref="A18:O18"/>
    <mergeCell ref="A19:O19"/>
    <mergeCell ref="M13:O13"/>
    <mergeCell ref="L27:M27"/>
    <mergeCell ref="J8:O8"/>
    <mergeCell ref="J10:O10"/>
    <mergeCell ref="J11:O11"/>
    <mergeCell ref="J13:L13"/>
    <mergeCell ref="G22:O23"/>
    <mergeCell ref="A27:J28"/>
    <mergeCell ref="L28:M28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0"/>
  <sheetViews>
    <sheetView view="pageBreakPreview" zoomScaleSheetLayoutView="100" zoomScalePageLayoutView="0" workbookViewId="0" topLeftCell="A4">
      <selection activeCell="C16" sqref="C16:D16"/>
    </sheetView>
  </sheetViews>
  <sheetFormatPr defaultColWidth="7.421875" defaultRowHeight="15"/>
  <cols>
    <col min="1" max="1" width="4.140625" style="59" customWidth="1"/>
    <col min="2" max="2" width="29.28125" style="59" customWidth="1"/>
    <col min="3" max="4" width="22.28125" style="59" customWidth="1"/>
    <col min="5" max="5" width="14.00390625" style="59" customWidth="1"/>
    <col min="6" max="6" width="9.7109375" style="59" customWidth="1"/>
    <col min="7" max="16384" width="7.421875" style="59" customWidth="1"/>
  </cols>
  <sheetData>
    <row r="1" spans="1:4" ht="12.75">
      <c r="A1" s="190" t="s">
        <v>234</v>
      </c>
      <c r="B1" s="190"/>
      <c r="C1" s="190"/>
      <c r="D1" s="190"/>
    </row>
    <row r="2" spans="1:4" ht="12.75">
      <c r="A2" s="68"/>
      <c r="B2" s="68"/>
      <c r="C2" s="68"/>
      <c r="D2" s="68"/>
    </row>
    <row r="3" spans="1:5" ht="12.75" customHeight="1">
      <c r="A3" s="190" t="s">
        <v>106</v>
      </c>
      <c r="B3" s="190"/>
      <c r="C3" s="183" t="s">
        <v>277</v>
      </c>
      <c r="D3" s="183"/>
      <c r="E3" s="74"/>
    </row>
    <row r="4" spans="1:4" ht="12.75">
      <c r="A4" s="68"/>
      <c r="B4" s="68"/>
      <c r="C4" s="68"/>
      <c r="D4" s="68"/>
    </row>
    <row r="5" spans="1:4" ht="25.5">
      <c r="A5" s="61" t="str">
        <f>'225'!A5</f>
        <v>№ п/п</v>
      </c>
      <c r="B5" s="61" t="s">
        <v>116</v>
      </c>
      <c r="C5" s="61" t="s">
        <v>239</v>
      </c>
      <c r="D5" s="61" t="s">
        <v>208</v>
      </c>
    </row>
    <row r="6" spans="1:3" ht="12.75">
      <c r="A6" s="61">
        <v>1</v>
      </c>
      <c r="B6" s="61">
        <v>2</v>
      </c>
      <c r="C6" s="61"/>
    </row>
    <row r="7" spans="1:4" ht="12.75">
      <c r="A7" s="62">
        <v>1</v>
      </c>
      <c r="B7" s="63" t="s">
        <v>419</v>
      </c>
      <c r="C7" s="62"/>
      <c r="D7" s="64">
        <v>25234.77</v>
      </c>
    </row>
    <row r="8" spans="1:4" ht="25.5" customHeight="1" hidden="1">
      <c r="A8" s="62">
        <v>2</v>
      </c>
      <c r="B8" s="63" t="s">
        <v>357</v>
      </c>
      <c r="C8" s="62"/>
      <c r="D8" s="65"/>
    </row>
    <row r="9" spans="1:4" ht="19.5" customHeight="1">
      <c r="A9" s="62">
        <v>3</v>
      </c>
      <c r="B9" s="63" t="s">
        <v>358</v>
      </c>
      <c r="C9" s="62"/>
      <c r="D9" s="65">
        <v>4500</v>
      </c>
    </row>
    <row r="10" spans="1:4" ht="24.75" customHeight="1" hidden="1">
      <c r="A10" s="62">
        <v>4</v>
      </c>
      <c r="B10" s="63" t="s">
        <v>401</v>
      </c>
      <c r="C10" s="62"/>
      <c r="D10" s="65"/>
    </row>
    <row r="11" spans="1:4" ht="24.75" customHeight="1">
      <c r="A11" s="62">
        <v>5</v>
      </c>
      <c r="B11" s="63" t="s">
        <v>418</v>
      </c>
      <c r="C11" s="62"/>
      <c r="D11" s="65">
        <v>13880</v>
      </c>
    </row>
    <row r="12" spans="1:4" ht="24.75" customHeight="1">
      <c r="A12" s="62">
        <v>6</v>
      </c>
      <c r="B12" s="63" t="s">
        <v>418</v>
      </c>
      <c r="C12" s="62"/>
      <c r="D12" s="65">
        <v>2274.07</v>
      </c>
    </row>
    <row r="13" spans="1:4" ht="24.75" customHeight="1" hidden="1">
      <c r="A13" s="62">
        <v>7</v>
      </c>
      <c r="B13" s="63" t="s">
        <v>300</v>
      </c>
      <c r="C13" s="62"/>
      <c r="D13" s="65"/>
    </row>
    <row r="14" spans="1:6" ht="15" customHeight="1">
      <c r="A14" s="274" t="s">
        <v>115</v>
      </c>
      <c r="B14" s="274"/>
      <c r="C14" s="66" t="s">
        <v>21</v>
      </c>
      <c r="D14" s="65">
        <f>SUM(D7:D13)</f>
        <v>45888.840000000004</v>
      </c>
      <c r="E14" s="59">
        <v>45888.84</v>
      </c>
      <c r="F14" s="95"/>
    </row>
    <row r="15" spans="2:5" ht="12.75">
      <c r="B15" s="69"/>
      <c r="C15" s="68"/>
      <c r="D15" s="70"/>
      <c r="E15" s="95">
        <f>E14-D14</f>
        <v>0</v>
      </c>
    </row>
    <row r="16" spans="1:5" ht="30" customHeight="1">
      <c r="A16" s="190" t="s">
        <v>106</v>
      </c>
      <c r="B16" s="190"/>
      <c r="C16" s="183" t="s">
        <v>278</v>
      </c>
      <c r="D16" s="183"/>
      <c r="E16" s="74"/>
    </row>
    <row r="17" spans="1:4" ht="12.75">
      <c r="A17" s="68"/>
      <c r="B17" s="68"/>
      <c r="C17" s="68"/>
      <c r="D17" s="68"/>
    </row>
    <row r="18" spans="1:4" ht="25.5">
      <c r="A18" s="61" t="str">
        <f>A5</f>
        <v>№ п/п</v>
      </c>
      <c r="B18" s="61" t="s">
        <v>116</v>
      </c>
      <c r="C18" s="61" t="s">
        <v>239</v>
      </c>
      <c r="D18" s="61" t="s">
        <v>208</v>
      </c>
    </row>
    <row r="19" spans="1:4" ht="12.75">
      <c r="A19" s="61">
        <v>1</v>
      </c>
      <c r="B19" s="61">
        <v>2</v>
      </c>
      <c r="C19" s="61">
        <v>3</v>
      </c>
      <c r="D19" s="61">
        <v>4</v>
      </c>
    </row>
    <row r="20" spans="1:4" ht="12.75">
      <c r="A20" s="61"/>
      <c r="B20" s="61" t="s">
        <v>403</v>
      </c>
      <c r="C20" s="61"/>
      <c r="D20" s="61">
        <v>12000</v>
      </c>
    </row>
    <row r="21" spans="1:4" ht="14.25" customHeight="1" hidden="1">
      <c r="A21" s="61"/>
      <c r="B21" s="61" t="s">
        <v>402</v>
      </c>
      <c r="C21" s="61"/>
      <c r="D21" s="61"/>
    </row>
    <row r="22" spans="1:4" ht="12.75">
      <c r="A22" s="62">
        <v>1</v>
      </c>
      <c r="B22" s="63" t="s">
        <v>236</v>
      </c>
      <c r="C22" s="62"/>
      <c r="D22" s="65">
        <v>15000</v>
      </c>
    </row>
    <row r="23" spans="1:5" ht="15" customHeight="1">
      <c r="A23" s="274" t="s">
        <v>115</v>
      </c>
      <c r="B23" s="274"/>
      <c r="C23" s="66" t="s">
        <v>21</v>
      </c>
      <c r="D23" s="65">
        <f>SUM(D20:D22)</f>
        <v>27000</v>
      </c>
      <c r="E23" s="59">
        <v>27000</v>
      </c>
    </row>
    <row r="24" ht="12.75">
      <c r="E24" s="95">
        <f>E23-D23</f>
        <v>0</v>
      </c>
    </row>
    <row r="25" spans="1:5" ht="12.75" customHeight="1" hidden="1">
      <c r="A25" s="190" t="s">
        <v>106</v>
      </c>
      <c r="B25" s="190"/>
      <c r="C25" s="183" t="s">
        <v>279</v>
      </c>
      <c r="D25" s="183"/>
      <c r="E25" s="74"/>
    </row>
    <row r="26" spans="1:4" ht="12.75" customHeight="1" hidden="1">
      <c r="A26" s="68"/>
      <c r="B26" s="68"/>
      <c r="C26" s="68"/>
      <c r="D26" s="68"/>
    </row>
    <row r="27" spans="1:4" ht="25.5" customHeight="1" hidden="1">
      <c r="A27" s="61" t="str">
        <f>A18</f>
        <v>№ п/п</v>
      </c>
      <c r="B27" s="61" t="s">
        <v>116</v>
      </c>
      <c r="C27" s="61" t="s">
        <v>239</v>
      </c>
      <c r="D27" s="61" t="s">
        <v>208</v>
      </c>
    </row>
    <row r="28" spans="1:4" ht="12.75" customHeight="1" hidden="1">
      <c r="A28" s="61">
        <v>1</v>
      </c>
      <c r="B28" s="61">
        <v>2</v>
      </c>
      <c r="C28" s="61">
        <v>3</v>
      </c>
      <c r="D28" s="61">
        <v>4</v>
      </c>
    </row>
    <row r="29" spans="1:4" ht="12.75" customHeight="1" hidden="1">
      <c r="A29" s="62">
        <v>1</v>
      </c>
      <c r="B29" s="63"/>
      <c r="C29" s="62">
        <v>1</v>
      </c>
      <c r="D29" s="65"/>
    </row>
    <row r="30" spans="1:4" ht="15" customHeight="1" hidden="1">
      <c r="A30" s="274" t="s">
        <v>115</v>
      </c>
      <c r="B30" s="274"/>
      <c r="C30" s="66" t="s">
        <v>21</v>
      </c>
      <c r="D30" s="65">
        <f>SUM(D29:D29)</f>
        <v>0</v>
      </c>
    </row>
  </sheetData>
  <sheetProtection/>
  <mergeCells count="10">
    <mergeCell ref="A25:B25"/>
    <mergeCell ref="C25:D25"/>
    <mergeCell ref="A30:B30"/>
    <mergeCell ref="A23:B23"/>
    <mergeCell ref="A3:B3"/>
    <mergeCell ref="A1:D1"/>
    <mergeCell ref="C3:D3"/>
    <mergeCell ref="A14:B14"/>
    <mergeCell ref="A16:B16"/>
    <mergeCell ref="C16:D16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18"/>
  <sheetViews>
    <sheetView view="pageBreakPreview" zoomScale="120" zoomScaleSheetLayoutView="120" zoomScalePageLayoutView="0" workbookViewId="0" topLeftCell="A1">
      <selection activeCell="E8" sqref="E8"/>
    </sheetView>
  </sheetViews>
  <sheetFormatPr defaultColWidth="7.421875" defaultRowHeight="15"/>
  <cols>
    <col min="1" max="1" width="3.00390625" style="59" customWidth="1"/>
    <col min="2" max="2" width="23.421875" style="59" customWidth="1"/>
    <col min="3" max="4" width="13.421875" style="59" customWidth="1"/>
    <col min="5" max="5" width="23.140625" style="59" customWidth="1"/>
    <col min="6" max="9" width="9.00390625" style="59" customWidth="1"/>
    <col min="10" max="30" width="1.1484375" style="59" customWidth="1"/>
    <col min="31" max="31" width="7.421875" style="59" bestFit="1" customWidth="1"/>
    <col min="32" max="44" width="1.1484375" style="59" customWidth="1"/>
    <col min="45" max="45" width="7.421875" style="83" customWidth="1"/>
    <col min="46" max="54" width="1.1484375" style="59" customWidth="1"/>
    <col min="55" max="55" width="7.421875" style="83" customWidth="1"/>
    <col min="56" max="65" width="1.1484375" style="59" customWidth="1"/>
    <col min="66" max="66" width="7.421875" style="83" customWidth="1"/>
    <col min="67" max="255" width="1.1484375" style="59" customWidth="1"/>
    <col min="256" max="16384" width="7.421875" style="59" customWidth="1"/>
  </cols>
  <sheetData>
    <row r="1" spans="1:80" ht="12.75">
      <c r="A1" s="190" t="s">
        <v>256</v>
      </c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9"/>
      <c r="AT1" s="56"/>
      <c r="AU1" s="56"/>
      <c r="AV1" s="56"/>
      <c r="AW1" s="56"/>
      <c r="AX1" s="56"/>
      <c r="AY1" s="56"/>
      <c r="AZ1" s="56"/>
      <c r="BA1" s="56"/>
      <c r="BB1" s="56"/>
      <c r="BC1" s="59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9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9"/>
      <c r="AT2" s="56"/>
      <c r="AU2" s="56"/>
      <c r="AV2" s="56"/>
      <c r="AW2" s="56"/>
      <c r="AX2" s="56"/>
      <c r="AY2" s="56"/>
      <c r="AZ2" s="56"/>
      <c r="BA2" s="56"/>
      <c r="BB2" s="56"/>
      <c r="BC2" s="59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9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12.75" customHeight="1">
      <c r="A3" s="190" t="s">
        <v>106</v>
      </c>
      <c r="B3" s="190"/>
      <c r="C3" s="183" t="s">
        <v>280</v>
      </c>
      <c r="D3" s="183"/>
      <c r="E3" s="18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9"/>
      <c r="AT3" s="74"/>
      <c r="AU3" s="74"/>
      <c r="AV3" s="74"/>
      <c r="AW3" s="74"/>
      <c r="AX3" s="74"/>
      <c r="AY3" s="74"/>
      <c r="AZ3" s="74"/>
      <c r="BA3" s="74"/>
      <c r="BB3" s="74"/>
      <c r="BC3" s="59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59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59"/>
      <c r="AT4" s="68"/>
      <c r="AU4" s="68"/>
      <c r="AV4" s="68"/>
      <c r="AW4" s="68"/>
      <c r="AX4" s="68"/>
      <c r="AY4" s="68"/>
      <c r="AZ4" s="68"/>
      <c r="BA4" s="68"/>
      <c r="BB4" s="68"/>
      <c r="BC4" s="59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59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38.25">
      <c r="A5" s="61" t="str">
        <f>'226'!A5</f>
        <v>№ п/п</v>
      </c>
      <c r="B5" s="61" t="s">
        <v>116</v>
      </c>
      <c r="C5" s="61" t="s">
        <v>118</v>
      </c>
      <c r="D5" s="61" t="s">
        <v>245</v>
      </c>
      <c r="E5" s="61" t="s">
        <v>246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/>
      <c r="B6" s="61">
        <v>1</v>
      </c>
      <c r="C6" s="61">
        <v>2</v>
      </c>
      <c r="D6" s="61">
        <v>3</v>
      </c>
      <c r="E6" s="61">
        <v>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9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3" t="s">
        <v>257</v>
      </c>
      <c r="C7" s="62"/>
      <c r="D7" s="63"/>
      <c r="E7" s="76">
        <v>37000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9"/>
      <c r="AT7" s="56"/>
      <c r="AU7" s="56"/>
      <c r="AV7" s="56"/>
      <c r="AW7" s="56"/>
      <c r="AX7" s="56"/>
      <c r="AY7" s="56"/>
      <c r="AZ7" s="56"/>
      <c r="BA7" s="56"/>
      <c r="BB7" s="56"/>
      <c r="BC7" s="59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9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2.75">
      <c r="A8" s="272" t="s">
        <v>115</v>
      </c>
      <c r="B8" s="273"/>
      <c r="C8" s="62" t="s">
        <v>21</v>
      </c>
      <c r="D8" s="62" t="s">
        <v>21</v>
      </c>
      <c r="E8" s="76">
        <f>SUM(E7:CB7)</f>
        <v>37000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9"/>
      <c r="AT8" s="56"/>
      <c r="AU8" s="56"/>
      <c r="AV8" s="56"/>
      <c r="AW8" s="56"/>
      <c r="AX8" s="56"/>
      <c r="AY8" s="56"/>
      <c r="AZ8" s="56"/>
      <c r="BA8" s="56"/>
      <c r="BB8" s="56"/>
      <c r="BC8" s="59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9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45:66" ht="12.75">
      <c r="AS9" s="59"/>
      <c r="BC9" s="59"/>
      <c r="BN9" s="59"/>
    </row>
    <row r="10" spans="1:80" ht="12.75">
      <c r="A10" s="190"/>
      <c r="B10" s="190"/>
      <c r="C10" s="190"/>
      <c r="D10" s="190"/>
      <c r="E10" s="190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9"/>
      <c r="AT10" s="56"/>
      <c r="AU10" s="56"/>
      <c r="AV10" s="56"/>
      <c r="AW10" s="56"/>
      <c r="AX10" s="56"/>
      <c r="AY10" s="56"/>
      <c r="AZ10" s="56"/>
      <c r="BA10" s="56"/>
      <c r="BB10" s="56"/>
      <c r="BC10" s="59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9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80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9"/>
      <c r="AT11" s="56"/>
      <c r="AU11" s="56"/>
      <c r="AV11" s="56"/>
      <c r="AW11" s="56"/>
      <c r="AX11" s="56"/>
      <c r="AY11" s="56"/>
      <c r="AZ11" s="56"/>
      <c r="BA11" s="56"/>
      <c r="BB11" s="56"/>
      <c r="BC11" s="59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9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ht="12.75" customHeight="1" hidden="1">
      <c r="A12" s="190" t="s">
        <v>106</v>
      </c>
      <c r="B12" s="190"/>
      <c r="C12" s="183" t="s">
        <v>268</v>
      </c>
      <c r="D12" s="183"/>
      <c r="E12" s="18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59"/>
      <c r="AT12" s="74"/>
      <c r="AU12" s="74"/>
      <c r="AV12" s="74"/>
      <c r="AW12" s="74"/>
      <c r="AX12" s="74"/>
      <c r="AY12" s="74"/>
      <c r="AZ12" s="74"/>
      <c r="BA12" s="74"/>
      <c r="BB12" s="74"/>
      <c r="BC12" s="59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59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1:80" ht="12.75" hidden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59"/>
      <c r="AT13" s="68"/>
      <c r="AU13" s="68"/>
      <c r="AV13" s="68"/>
      <c r="AW13" s="68"/>
      <c r="AX13" s="68"/>
      <c r="AY13" s="68"/>
      <c r="AZ13" s="68"/>
      <c r="BA13" s="68"/>
      <c r="BB13" s="68"/>
      <c r="BC13" s="5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59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ht="38.25" hidden="1">
      <c r="A14" s="61">
        <f>'226'!A19</f>
        <v>1</v>
      </c>
      <c r="B14" s="61" t="s">
        <v>116</v>
      </c>
      <c r="C14" s="61" t="s">
        <v>118</v>
      </c>
      <c r="D14" s="61" t="s">
        <v>245</v>
      </c>
      <c r="E14" s="61" t="s">
        <v>246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9"/>
      <c r="AT14" s="58"/>
      <c r="AU14" s="58"/>
      <c r="AV14" s="58"/>
      <c r="AW14" s="58"/>
      <c r="AX14" s="58"/>
      <c r="AY14" s="58"/>
      <c r="AZ14" s="58"/>
      <c r="BA14" s="58"/>
      <c r="BB14" s="58"/>
      <c r="BC14" s="59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9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</row>
    <row r="15" spans="1:80" ht="12.75" hidden="1">
      <c r="A15" s="61"/>
      <c r="B15" s="61">
        <v>1</v>
      </c>
      <c r="C15" s="61">
        <v>2</v>
      </c>
      <c r="D15" s="61">
        <v>3</v>
      </c>
      <c r="E15" s="61">
        <v>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9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spans="1:80" ht="12.75" hidden="1">
      <c r="A16" s="62">
        <v>1</v>
      </c>
      <c r="B16" s="63"/>
      <c r="C16" s="62"/>
      <c r="D16" s="63"/>
      <c r="E16" s="7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9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9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ht="12.75" hidden="1">
      <c r="A17" s="272" t="s">
        <v>115</v>
      </c>
      <c r="B17" s="273"/>
      <c r="C17" s="62" t="s">
        <v>21</v>
      </c>
      <c r="D17" s="62" t="s">
        <v>21</v>
      </c>
      <c r="E17" s="76">
        <f>SUM(E16:CB16)</f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9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9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pans="45:66" ht="12.75">
      <c r="AS18" s="59"/>
      <c r="BC18" s="59"/>
      <c r="BN18" s="59"/>
    </row>
  </sheetData>
  <sheetProtection/>
  <mergeCells count="8">
    <mergeCell ref="A17:B17"/>
    <mergeCell ref="A1:E1"/>
    <mergeCell ref="A3:B3"/>
    <mergeCell ref="C3:E3"/>
    <mergeCell ref="A8:B8"/>
    <mergeCell ref="A10:E10"/>
    <mergeCell ref="A12:B12"/>
    <mergeCell ref="C12:E1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17"/>
  <sheetViews>
    <sheetView view="pageBreakPreview" zoomScale="120" zoomScaleSheetLayoutView="120" zoomScalePageLayoutView="0" workbookViewId="0" topLeftCell="A7">
      <selection activeCell="E7" sqref="E7"/>
    </sheetView>
  </sheetViews>
  <sheetFormatPr defaultColWidth="7.421875" defaultRowHeight="15"/>
  <cols>
    <col min="1" max="1" width="3.00390625" style="59" customWidth="1"/>
    <col min="2" max="2" width="23.421875" style="59" customWidth="1"/>
    <col min="3" max="4" width="13.421875" style="59" customWidth="1"/>
    <col min="5" max="5" width="23.140625" style="59" customWidth="1"/>
    <col min="6" max="9" width="9.00390625" style="59" customWidth="1"/>
    <col min="10" max="30" width="1.1484375" style="59" customWidth="1"/>
    <col min="31" max="31" width="7.421875" style="59" bestFit="1" customWidth="1"/>
    <col min="32" max="44" width="1.1484375" style="59" customWidth="1"/>
    <col min="45" max="45" width="7.421875" style="83" customWidth="1"/>
    <col min="46" max="54" width="1.1484375" style="59" customWidth="1"/>
    <col min="55" max="55" width="7.421875" style="83" customWidth="1"/>
    <col min="56" max="65" width="1.1484375" style="59" customWidth="1"/>
    <col min="66" max="66" width="7.421875" style="83" customWidth="1"/>
    <col min="67" max="255" width="1.1484375" style="59" customWidth="1"/>
    <col min="256" max="16384" width="7.421875" style="59" customWidth="1"/>
  </cols>
  <sheetData>
    <row r="1" spans="1:80" ht="12.75">
      <c r="A1" s="190" t="s">
        <v>247</v>
      </c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9"/>
      <c r="AT1" s="56"/>
      <c r="AU1" s="56"/>
      <c r="AV1" s="56"/>
      <c r="AW1" s="56"/>
      <c r="AX1" s="56"/>
      <c r="AY1" s="56"/>
      <c r="AZ1" s="56"/>
      <c r="BA1" s="56"/>
      <c r="BB1" s="56"/>
      <c r="BC1" s="59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9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9"/>
      <c r="AT2" s="56"/>
      <c r="AU2" s="56"/>
      <c r="AV2" s="56"/>
      <c r="AW2" s="56"/>
      <c r="AX2" s="56"/>
      <c r="AY2" s="56"/>
      <c r="AZ2" s="56"/>
      <c r="BA2" s="56"/>
      <c r="BB2" s="56"/>
      <c r="BC2" s="59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9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12.75">
      <c r="A3" s="190" t="s">
        <v>106</v>
      </c>
      <c r="B3" s="190"/>
      <c r="C3" s="183" t="s">
        <v>281</v>
      </c>
      <c r="D3" s="183"/>
      <c r="E3" s="18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9"/>
      <c r="AT3" s="74"/>
      <c r="AU3" s="74"/>
      <c r="AV3" s="74"/>
      <c r="AW3" s="74"/>
      <c r="AX3" s="74"/>
      <c r="AY3" s="74"/>
      <c r="AZ3" s="74"/>
      <c r="BA3" s="74"/>
      <c r="BB3" s="74"/>
      <c r="BC3" s="59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59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59"/>
      <c r="AT4" s="68"/>
      <c r="AU4" s="68"/>
      <c r="AV4" s="68"/>
      <c r="AW4" s="68"/>
      <c r="AX4" s="68"/>
      <c r="AY4" s="68"/>
      <c r="AZ4" s="68"/>
      <c r="BA4" s="68"/>
      <c r="BB4" s="68"/>
      <c r="BC4" s="59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59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38.25">
      <c r="A5" s="61" t="str">
        <f>'226'!A5</f>
        <v>№ п/п</v>
      </c>
      <c r="B5" s="61" t="s">
        <v>116</v>
      </c>
      <c r="C5" s="61" t="s">
        <v>118</v>
      </c>
      <c r="D5" s="61" t="s">
        <v>245</v>
      </c>
      <c r="E5" s="61" t="s">
        <v>246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/>
      <c r="B6" s="61">
        <v>1</v>
      </c>
      <c r="C6" s="61">
        <v>2</v>
      </c>
      <c r="D6" s="61">
        <v>3</v>
      </c>
      <c r="E6" s="61">
        <v>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9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3" t="s">
        <v>183</v>
      </c>
      <c r="C7" s="62"/>
      <c r="D7" s="63"/>
      <c r="E7" s="65">
        <f>5440.47+234000</f>
        <v>239440.47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9"/>
      <c r="AT7" s="56"/>
      <c r="AU7" s="56"/>
      <c r="AV7" s="56"/>
      <c r="AW7" s="56"/>
      <c r="AX7" s="56"/>
      <c r="AY7" s="56"/>
      <c r="AZ7" s="56"/>
      <c r="BA7" s="56"/>
      <c r="BB7" s="56"/>
      <c r="BC7" s="59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9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2.75">
      <c r="A8" s="272" t="s">
        <v>115</v>
      </c>
      <c r="B8" s="273"/>
      <c r="C8" s="62" t="s">
        <v>21</v>
      </c>
      <c r="D8" s="62" t="s">
        <v>21</v>
      </c>
      <c r="E8" s="76">
        <f>SUM(E7:CB7)</f>
        <v>239440.47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9"/>
      <c r="AT8" s="56"/>
      <c r="AU8" s="56"/>
      <c r="AV8" s="56"/>
      <c r="AW8" s="56"/>
      <c r="AX8" s="56"/>
      <c r="AY8" s="56"/>
      <c r="AZ8" s="56"/>
      <c r="BA8" s="56"/>
      <c r="BB8" s="56"/>
      <c r="BC8" s="59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9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45:66" ht="12.75">
      <c r="AS9" s="59"/>
      <c r="BC9" s="59"/>
      <c r="BN9" s="59"/>
    </row>
    <row r="10" spans="1:80" ht="12.75">
      <c r="A10" s="190" t="s">
        <v>106</v>
      </c>
      <c r="B10" s="190"/>
      <c r="C10" s="183" t="s">
        <v>282</v>
      </c>
      <c r="D10" s="183"/>
      <c r="E10" s="18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59"/>
      <c r="AT10" s="74"/>
      <c r="AU10" s="74"/>
      <c r="AV10" s="74"/>
      <c r="AW10" s="74"/>
      <c r="AX10" s="74"/>
      <c r="AY10" s="74"/>
      <c r="AZ10" s="74"/>
      <c r="BA10" s="74"/>
      <c r="BB10" s="74"/>
      <c r="BC10" s="59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59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59"/>
      <c r="AT11" s="68"/>
      <c r="AU11" s="68"/>
      <c r="AV11" s="68"/>
      <c r="AW11" s="68"/>
      <c r="AX11" s="68"/>
      <c r="AY11" s="68"/>
      <c r="AZ11" s="68"/>
      <c r="BA11" s="68"/>
      <c r="BB11" s="68"/>
      <c r="BC11" s="59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59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1:80" ht="38.25">
      <c r="A12" s="61" t="str">
        <f>A5</f>
        <v>№ п/п</v>
      </c>
      <c r="B12" s="61" t="s">
        <v>116</v>
      </c>
      <c r="C12" s="61" t="s">
        <v>118</v>
      </c>
      <c r="D12" s="61" t="s">
        <v>245</v>
      </c>
      <c r="E12" s="61" t="s">
        <v>246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58"/>
      <c r="AU12" s="58"/>
      <c r="AV12" s="58"/>
      <c r="AW12" s="58"/>
      <c r="AX12" s="58"/>
      <c r="AY12" s="58"/>
      <c r="AZ12" s="58"/>
      <c r="BA12" s="58"/>
      <c r="BB12" s="58"/>
      <c r="BC12" s="59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9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1:80" ht="12.75">
      <c r="A13" s="61"/>
      <c r="B13" s="61">
        <v>1</v>
      </c>
      <c r="C13" s="61">
        <v>2</v>
      </c>
      <c r="D13" s="61">
        <v>3</v>
      </c>
      <c r="E13" s="61">
        <v>4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9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4" spans="1:80" ht="12.75">
      <c r="A14" s="62">
        <v>1</v>
      </c>
      <c r="B14" s="63" t="s">
        <v>183</v>
      </c>
      <c r="C14" s="62"/>
      <c r="D14" s="63"/>
      <c r="E14" s="76">
        <v>120967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9"/>
      <c r="AT14" s="56"/>
      <c r="AU14" s="56"/>
      <c r="AV14" s="56"/>
      <c r="AW14" s="56"/>
      <c r="AX14" s="56"/>
      <c r="AY14" s="56"/>
      <c r="AZ14" s="56"/>
      <c r="BA14" s="56"/>
      <c r="BB14" s="56"/>
      <c r="BC14" s="59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9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</row>
    <row r="15" spans="1:80" ht="12.75">
      <c r="A15" s="272" t="s">
        <v>115</v>
      </c>
      <c r="B15" s="273"/>
      <c r="C15" s="62" t="s">
        <v>21</v>
      </c>
      <c r="D15" s="62" t="s">
        <v>21</v>
      </c>
      <c r="E15" s="76">
        <f>SUM(E14:CB14)</f>
        <v>120967</v>
      </c>
      <c r="F15" s="59">
        <v>120967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9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9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6:66" ht="12.75">
      <c r="F16" s="94">
        <f>F15-E15</f>
        <v>0</v>
      </c>
      <c r="AS16" s="59"/>
      <c r="BC16" s="59"/>
      <c r="BN16" s="59"/>
    </row>
    <row r="17" spans="45:66" ht="12.75">
      <c r="AS17" s="59"/>
      <c r="BC17" s="59"/>
      <c r="BN17" s="59"/>
    </row>
  </sheetData>
  <sheetProtection/>
  <mergeCells count="7">
    <mergeCell ref="A15:B15"/>
    <mergeCell ref="A1:E1"/>
    <mergeCell ref="A3:B3"/>
    <mergeCell ref="C3:E3"/>
    <mergeCell ref="A8:B8"/>
    <mergeCell ref="A10:B10"/>
    <mergeCell ref="C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17"/>
  <sheetViews>
    <sheetView view="pageBreakPreview" zoomScale="120" zoomScaleSheetLayoutView="120" zoomScalePageLayoutView="0" workbookViewId="0" topLeftCell="A1">
      <selection activeCell="E8" sqref="E8"/>
    </sheetView>
  </sheetViews>
  <sheetFormatPr defaultColWidth="7.421875" defaultRowHeight="15"/>
  <cols>
    <col min="1" max="1" width="3.00390625" style="59" customWidth="1"/>
    <col min="2" max="2" width="23.421875" style="59" customWidth="1"/>
    <col min="3" max="4" width="13.421875" style="59" customWidth="1"/>
    <col min="5" max="5" width="23.140625" style="59" customWidth="1"/>
    <col min="6" max="6" width="11.8515625" style="59" customWidth="1"/>
    <col min="7" max="9" width="9.00390625" style="59" customWidth="1"/>
    <col min="10" max="30" width="1.1484375" style="59" customWidth="1"/>
    <col min="31" max="31" width="7.421875" style="59" bestFit="1" customWidth="1"/>
    <col min="32" max="44" width="1.1484375" style="59" customWidth="1"/>
    <col min="45" max="45" width="7.421875" style="83" customWidth="1"/>
    <col min="46" max="54" width="1.1484375" style="59" customWidth="1"/>
    <col min="55" max="55" width="7.421875" style="83" customWidth="1"/>
    <col min="56" max="65" width="1.1484375" style="59" customWidth="1"/>
    <col min="66" max="66" width="7.421875" style="83" customWidth="1"/>
    <col min="67" max="255" width="1.1484375" style="59" customWidth="1"/>
    <col min="256" max="16384" width="7.421875" style="59" customWidth="1"/>
  </cols>
  <sheetData>
    <row r="1" spans="1:80" ht="12.75">
      <c r="A1" s="190" t="s">
        <v>247</v>
      </c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9"/>
      <c r="AT1" s="56"/>
      <c r="AU1" s="56"/>
      <c r="AV1" s="56"/>
      <c r="AW1" s="56"/>
      <c r="AX1" s="56"/>
      <c r="AY1" s="56"/>
      <c r="AZ1" s="56"/>
      <c r="BA1" s="56"/>
      <c r="BB1" s="56"/>
      <c r="BC1" s="59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9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9"/>
      <c r="AT2" s="56"/>
      <c r="AU2" s="56"/>
      <c r="AV2" s="56"/>
      <c r="AW2" s="56"/>
      <c r="AX2" s="56"/>
      <c r="AY2" s="56"/>
      <c r="AZ2" s="56"/>
      <c r="BA2" s="56"/>
      <c r="BB2" s="56"/>
      <c r="BC2" s="59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9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33.75" customHeight="1">
      <c r="A3" s="190" t="s">
        <v>106</v>
      </c>
      <c r="B3" s="190"/>
      <c r="C3" s="183" t="s">
        <v>296</v>
      </c>
      <c r="D3" s="183"/>
      <c r="E3" s="18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9"/>
      <c r="AT3" s="74"/>
      <c r="AU3" s="74"/>
      <c r="AV3" s="74"/>
      <c r="AW3" s="74"/>
      <c r="AX3" s="74"/>
      <c r="AY3" s="74"/>
      <c r="AZ3" s="74"/>
      <c r="BA3" s="74"/>
      <c r="BB3" s="74"/>
      <c r="BC3" s="59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59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59"/>
      <c r="AT4" s="68"/>
      <c r="AU4" s="68"/>
      <c r="AV4" s="68"/>
      <c r="AW4" s="68"/>
      <c r="AX4" s="68"/>
      <c r="AY4" s="68"/>
      <c r="AZ4" s="68"/>
      <c r="BA4" s="68"/>
      <c r="BB4" s="68"/>
      <c r="BC4" s="59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59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38.25">
      <c r="A5" s="61" t="str">
        <f>'226'!A5</f>
        <v>№ п/п</v>
      </c>
      <c r="B5" s="61" t="s">
        <v>116</v>
      </c>
      <c r="C5" s="61" t="s">
        <v>118</v>
      </c>
      <c r="D5" s="61" t="s">
        <v>245</v>
      </c>
      <c r="E5" s="61" t="s">
        <v>246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/>
      <c r="B6" s="61">
        <v>1</v>
      </c>
      <c r="C6" s="61">
        <v>2</v>
      </c>
      <c r="D6" s="61">
        <v>3</v>
      </c>
      <c r="E6" s="61">
        <v>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9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3" t="s">
        <v>297</v>
      </c>
      <c r="C7" s="62"/>
      <c r="D7" s="63"/>
      <c r="E7" s="76">
        <v>356900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9"/>
      <c r="AT7" s="56"/>
      <c r="AU7" s="56"/>
      <c r="AV7" s="56"/>
      <c r="AW7" s="56"/>
      <c r="AX7" s="56"/>
      <c r="AY7" s="56"/>
      <c r="AZ7" s="56"/>
      <c r="BA7" s="56"/>
      <c r="BB7" s="56"/>
      <c r="BC7" s="59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9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2.75">
      <c r="A8" s="272" t="s">
        <v>115</v>
      </c>
      <c r="B8" s="273"/>
      <c r="C8" s="62" t="s">
        <v>21</v>
      </c>
      <c r="D8" s="62" t="s">
        <v>21</v>
      </c>
      <c r="E8" s="76">
        <f>SUM(E7:E7)</f>
        <v>356900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9"/>
      <c r="AT8" s="56"/>
      <c r="AU8" s="56"/>
      <c r="AV8" s="56"/>
      <c r="AW8" s="56"/>
      <c r="AX8" s="56"/>
      <c r="AY8" s="56"/>
      <c r="AZ8" s="56"/>
      <c r="BA8" s="56"/>
      <c r="BB8" s="56"/>
      <c r="BC8" s="59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9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6:66" ht="12.75">
      <c r="F9" s="117"/>
      <c r="AS9" s="59"/>
      <c r="BC9" s="59"/>
      <c r="BN9" s="59"/>
    </row>
    <row r="10" spans="1:80" ht="12.75" hidden="1">
      <c r="A10" s="190" t="s">
        <v>106</v>
      </c>
      <c r="B10" s="190"/>
      <c r="C10" s="183" t="s">
        <v>282</v>
      </c>
      <c r="D10" s="183"/>
      <c r="E10" s="18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59"/>
      <c r="AT10" s="74"/>
      <c r="AU10" s="74"/>
      <c r="AV10" s="74"/>
      <c r="AW10" s="74"/>
      <c r="AX10" s="74"/>
      <c r="AY10" s="74"/>
      <c r="AZ10" s="74"/>
      <c r="BA10" s="74"/>
      <c r="BB10" s="74"/>
      <c r="BC10" s="59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59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ht="12.75" hidden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59"/>
      <c r="AT11" s="68"/>
      <c r="AU11" s="68"/>
      <c r="AV11" s="68"/>
      <c r="AW11" s="68"/>
      <c r="AX11" s="68"/>
      <c r="AY11" s="68"/>
      <c r="AZ11" s="68"/>
      <c r="BA11" s="68"/>
      <c r="BB11" s="68"/>
      <c r="BC11" s="59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59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1:80" ht="38.25" hidden="1">
      <c r="A12" s="61" t="str">
        <f>A5</f>
        <v>№ п/п</v>
      </c>
      <c r="B12" s="61" t="s">
        <v>116</v>
      </c>
      <c r="C12" s="61" t="s">
        <v>118</v>
      </c>
      <c r="D12" s="61" t="s">
        <v>245</v>
      </c>
      <c r="E12" s="61" t="s">
        <v>246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58"/>
      <c r="AU12" s="58"/>
      <c r="AV12" s="58"/>
      <c r="AW12" s="58"/>
      <c r="AX12" s="58"/>
      <c r="AY12" s="58"/>
      <c r="AZ12" s="58"/>
      <c r="BA12" s="58"/>
      <c r="BB12" s="58"/>
      <c r="BC12" s="59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9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1:80" ht="12.75" hidden="1">
      <c r="A13" s="61"/>
      <c r="B13" s="61">
        <v>1</v>
      </c>
      <c r="C13" s="61">
        <v>2</v>
      </c>
      <c r="D13" s="61">
        <v>3</v>
      </c>
      <c r="E13" s="61">
        <v>4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9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4" spans="1:80" ht="12.75" hidden="1">
      <c r="A14" s="62">
        <v>1</v>
      </c>
      <c r="B14" s="63" t="s">
        <v>183</v>
      </c>
      <c r="C14" s="62"/>
      <c r="D14" s="63"/>
      <c r="E14" s="7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9"/>
      <c r="AT14" s="56"/>
      <c r="AU14" s="56"/>
      <c r="AV14" s="56"/>
      <c r="AW14" s="56"/>
      <c r="AX14" s="56"/>
      <c r="AY14" s="56"/>
      <c r="AZ14" s="56"/>
      <c r="BA14" s="56"/>
      <c r="BB14" s="56"/>
      <c r="BC14" s="59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9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</row>
    <row r="15" spans="1:80" ht="12.75" hidden="1">
      <c r="A15" s="272" t="s">
        <v>115</v>
      </c>
      <c r="B15" s="273"/>
      <c r="C15" s="62" t="s">
        <v>21</v>
      </c>
      <c r="D15" s="62" t="s">
        <v>21</v>
      </c>
      <c r="E15" s="76">
        <f>SUM(E14:CB14)</f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9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9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45:66" ht="12.75">
      <c r="AS16" s="59"/>
      <c r="BC16" s="59"/>
      <c r="BN16" s="59"/>
    </row>
    <row r="17" spans="45:66" ht="12.75">
      <c r="AS17" s="59"/>
      <c r="BC17" s="59"/>
      <c r="BN17" s="59"/>
    </row>
  </sheetData>
  <sheetProtection/>
  <mergeCells count="7">
    <mergeCell ref="A15:B15"/>
    <mergeCell ref="A1:E1"/>
    <mergeCell ref="A3:B3"/>
    <mergeCell ref="C3:E3"/>
    <mergeCell ref="A8:B8"/>
    <mergeCell ref="A10:B10"/>
    <mergeCell ref="C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17"/>
  <sheetViews>
    <sheetView view="pageBreakPreview" zoomScale="130" zoomScaleSheetLayoutView="130" zoomScalePageLayoutView="0" workbookViewId="0" topLeftCell="A1">
      <selection activeCell="E7" sqref="E7"/>
    </sheetView>
  </sheetViews>
  <sheetFormatPr defaultColWidth="7.421875" defaultRowHeight="15"/>
  <cols>
    <col min="1" max="1" width="13.421875" style="59" customWidth="1"/>
    <col min="2" max="2" width="19.7109375" style="59" customWidth="1"/>
    <col min="3" max="5" width="13.421875" style="59" customWidth="1"/>
    <col min="6" max="9" width="9.00390625" style="59" customWidth="1"/>
    <col min="10" max="30" width="1.1484375" style="59" customWidth="1"/>
    <col min="31" max="31" width="7.421875" style="59" bestFit="1" customWidth="1"/>
    <col min="32" max="44" width="1.1484375" style="59" customWidth="1"/>
    <col min="45" max="45" width="7.421875" style="83" customWidth="1"/>
    <col min="46" max="54" width="1.1484375" style="59" customWidth="1"/>
    <col min="55" max="55" width="7.421875" style="83" customWidth="1"/>
    <col min="56" max="65" width="1.1484375" style="59" customWidth="1"/>
    <col min="66" max="66" width="7.421875" style="83" customWidth="1"/>
    <col min="67" max="255" width="1.1484375" style="59" customWidth="1"/>
    <col min="256" max="16384" width="7.421875" style="59" bestFit="1" customWidth="1"/>
  </cols>
  <sheetData>
    <row r="1" spans="1:80" ht="12.75">
      <c r="A1" s="190" t="s">
        <v>244</v>
      </c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9"/>
      <c r="AT1" s="56"/>
      <c r="AU1" s="56"/>
      <c r="AV1" s="56"/>
      <c r="AW1" s="56"/>
      <c r="AX1" s="56"/>
      <c r="AY1" s="56"/>
      <c r="AZ1" s="56"/>
      <c r="BA1" s="56"/>
      <c r="BB1" s="56"/>
      <c r="BC1" s="59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9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9"/>
      <c r="AT2" s="56"/>
      <c r="AU2" s="56"/>
      <c r="AV2" s="56"/>
      <c r="AW2" s="56"/>
      <c r="AX2" s="56"/>
      <c r="AY2" s="56"/>
      <c r="AZ2" s="56"/>
      <c r="BA2" s="56"/>
      <c r="BB2" s="56"/>
      <c r="BC2" s="59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9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12.75">
      <c r="A3" s="190" t="s">
        <v>106</v>
      </c>
      <c r="B3" s="190"/>
      <c r="C3" s="183" t="s">
        <v>283</v>
      </c>
      <c r="D3" s="183"/>
      <c r="E3" s="18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9"/>
      <c r="AT3" s="74"/>
      <c r="AU3" s="74"/>
      <c r="AV3" s="74"/>
      <c r="AW3" s="74"/>
      <c r="AX3" s="74"/>
      <c r="AY3" s="74"/>
      <c r="AZ3" s="74"/>
      <c r="BA3" s="74"/>
      <c r="BB3" s="74"/>
      <c r="BC3" s="59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59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59"/>
      <c r="AT4" s="68"/>
      <c r="AU4" s="68"/>
      <c r="AV4" s="68"/>
      <c r="AW4" s="68"/>
      <c r="AX4" s="68"/>
      <c r="AY4" s="68"/>
      <c r="AZ4" s="68"/>
      <c r="BA4" s="68"/>
      <c r="BB4" s="68"/>
      <c r="BC4" s="59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59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38.25">
      <c r="A5" s="61" t="str">
        <f>'226'!A5</f>
        <v>№ п/п</v>
      </c>
      <c r="B5" s="61" t="s">
        <v>116</v>
      </c>
      <c r="C5" s="61" t="s">
        <v>118</v>
      </c>
      <c r="D5" s="61" t="s">
        <v>245</v>
      </c>
      <c r="E5" s="61" t="s">
        <v>246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/>
      <c r="B6" s="61">
        <v>1</v>
      </c>
      <c r="C6" s="61">
        <v>2</v>
      </c>
      <c r="D6" s="61">
        <v>3</v>
      </c>
      <c r="E6" s="61">
        <v>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9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3" t="s">
        <v>184</v>
      </c>
      <c r="C7" s="62"/>
      <c r="D7" s="63"/>
      <c r="E7" s="63">
        <v>26000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9"/>
      <c r="AT7" s="56"/>
      <c r="AU7" s="56"/>
      <c r="AV7" s="56"/>
      <c r="AW7" s="56"/>
      <c r="AX7" s="56"/>
      <c r="AY7" s="56"/>
      <c r="AZ7" s="56"/>
      <c r="BA7" s="56"/>
      <c r="BB7" s="56"/>
      <c r="BC7" s="59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9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2.75">
      <c r="A8" s="272" t="s">
        <v>115</v>
      </c>
      <c r="B8" s="273"/>
      <c r="C8" s="62" t="s">
        <v>21</v>
      </c>
      <c r="D8" s="62" t="s">
        <v>21</v>
      </c>
      <c r="E8" s="76">
        <f>SUM(E7:CB7)</f>
        <v>26000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9"/>
      <c r="AT8" s="56"/>
      <c r="AU8" s="56"/>
      <c r="AV8" s="56"/>
      <c r="AW8" s="56"/>
      <c r="AX8" s="56"/>
      <c r="AY8" s="56"/>
      <c r="AZ8" s="56"/>
      <c r="BA8" s="56"/>
      <c r="BB8" s="56"/>
      <c r="BC8" s="59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9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45:66" ht="12.75">
      <c r="AS9" s="59"/>
      <c r="BC9" s="59"/>
      <c r="BN9" s="59"/>
    </row>
    <row r="10" spans="45:66" ht="12.75">
      <c r="AS10" s="59"/>
      <c r="BC10" s="59"/>
      <c r="BN10" s="59"/>
    </row>
    <row r="11" spans="45:66" ht="12.75">
      <c r="AS11" s="59"/>
      <c r="BC11" s="59"/>
      <c r="BN11" s="59"/>
    </row>
    <row r="12" spans="45:66" ht="12.75">
      <c r="AS12" s="59"/>
      <c r="BC12" s="59"/>
      <c r="BN12" s="59"/>
    </row>
    <row r="13" spans="45:66" ht="12.75">
      <c r="AS13" s="59"/>
      <c r="BC13" s="59"/>
      <c r="BN13" s="59"/>
    </row>
    <row r="14" spans="45:66" ht="12.75">
      <c r="AS14" s="59"/>
      <c r="BC14" s="59"/>
      <c r="BN14" s="59"/>
    </row>
    <row r="15" spans="45:66" ht="12.75">
      <c r="AS15" s="59"/>
      <c r="BC15" s="59"/>
      <c r="BN15" s="59"/>
    </row>
    <row r="16" spans="45:66" ht="12.75">
      <c r="AS16" s="59"/>
      <c r="BC16" s="59"/>
      <c r="BN16" s="59"/>
    </row>
    <row r="17" spans="45:66" ht="12.75">
      <c r="AS17" s="59"/>
      <c r="BC17" s="59"/>
      <c r="BN17" s="59"/>
    </row>
  </sheetData>
  <sheetProtection/>
  <mergeCells count="4">
    <mergeCell ref="A1:E1"/>
    <mergeCell ref="C3:E3"/>
    <mergeCell ref="A8:B8"/>
    <mergeCell ref="A3:B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37"/>
  <sheetViews>
    <sheetView view="pageBreakPreview" zoomScaleSheetLayoutView="100" zoomScalePageLayoutView="0" workbookViewId="0" topLeftCell="A23">
      <selection activeCell="E37" sqref="E37"/>
    </sheetView>
  </sheetViews>
  <sheetFormatPr defaultColWidth="1.1484375" defaultRowHeight="15"/>
  <cols>
    <col min="1" max="1" width="3.8515625" style="59" customWidth="1"/>
    <col min="2" max="2" width="18.7109375" style="59" customWidth="1"/>
    <col min="3" max="4" width="11.8515625" style="59" customWidth="1"/>
    <col min="5" max="5" width="21.00390625" style="59" customWidth="1"/>
    <col min="6" max="31" width="10.28125" style="59" customWidth="1"/>
    <col min="32" max="39" width="1.1484375" style="59" customWidth="1"/>
    <col min="40" max="40" width="1.1484375" style="82" customWidth="1"/>
    <col min="41" max="53" width="1.1484375" style="59" customWidth="1"/>
    <col min="54" max="54" width="1.1484375" style="82" customWidth="1"/>
    <col min="55" max="61" width="1.1484375" style="59" customWidth="1"/>
    <col min="62" max="62" width="1.1484375" style="82" customWidth="1"/>
    <col min="63" max="16384" width="1.1484375" style="59" customWidth="1"/>
  </cols>
  <sheetData>
    <row r="1" spans="1:80" ht="12.75">
      <c r="A1" s="190" t="s">
        <v>240</v>
      </c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9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9"/>
      <c r="BC1" s="56"/>
      <c r="BD1" s="56"/>
      <c r="BE1" s="56"/>
      <c r="BF1" s="56"/>
      <c r="BG1" s="56"/>
      <c r="BH1" s="56"/>
      <c r="BI1" s="56"/>
      <c r="BJ1" s="59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59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59"/>
      <c r="BC2" s="68"/>
      <c r="BD2" s="68"/>
      <c r="BE2" s="68"/>
      <c r="BF2" s="68"/>
      <c r="BG2" s="68"/>
      <c r="BH2" s="68"/>
      <c r="BI2" s="68"/>
      <c r="BJ2" s="59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12.75">
      <c r="A3" s="190" t="s">
        <v>106</v>
      </c>
      <c r="B3" s="190"/>
      <c r="C3" s="183" t="s">
        <v>284</v>
      </c>
      <c r="D3" s="183"/>
      <c r="E3" s="18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59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59"/>
      <c r="BC3" s="74"/>
      <c r="BD3" s="74"/>
      <c r="BE3" s="74"/>
      <c r="BF3" s="74"/>
      <c r="BG3" s="74"/>
      <c r="BH3" s="74"/>
      <c r="BI3" s="74"/>
      <c r="BJ3" s="59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59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59"/>
      <c r="BC4" s="68"/>
      <c r="BD4" s="68"/>
      <c r="BE4" s="68"/>
      <c r="BF4" s="68"/>
      <c r="BG4" s="68"/>
      <c r="BH4" s="68"/>
      <c r="BI4" s="68"/>
      <c r="BJ4" s="59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51">
      <c r="A5" s="61" t="str">
        <f>'226'!A5</f>
        <v>№ п/п</v>
      </c>
      <c r="B5" s="61" t="s">
        <v>116</v>
      </c>
      <c r="C5" s="61" t="s">
        <v>241</v>
      </c>
      <c r="D5" s="61" t="s">
        <v>242</v>
      </c>
      <c r="E5" s="61" t="s">
        <v>243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58"/>
      <c r="BD5" s="58"/>
      <c r="BE5" s="58"/>
      <c r="BF5" s="58"/>
      <c r="BG5" s="58"/>
      <c r="BH5" s="58"/>
      <c r="BI5" s="58"/>
      <c r="BJ5" s="59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BC6" s="58"/>
      <c r="BD6" s="58"/>
      <c r="BE6" s="58"/>
      <c r="BF6" s="58"/>
      <c r="BG6" s="58"/>
      <c r="BH6" s="58"/>
      <c r="BI6" s="58"/>
      <c r="BJ6" s="59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 hidden="1">
      <c r="A7" s="62">
        <v>1</v>
      </c>
      <c r="B7" s="62" t="s">
        <v>142</v>
      </c>
      <c r="C7" s="62"/>
      <c r="D7" s="62"/>
      <c r="E7" s="6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9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9"/>
      <c r="BC7" s="56"/>
      <c r="BD7" s="56"/>
      <c r="BE7" s="56"/>
      <c r="BF7" s="56"/>
      <c r="BG7" s="56"/>
      <c r="BH7" s="56"/>
      <c r="BI7" s="56"/>
      <c r="BJ7" s="59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2.75">
      <c r="A8" s="62">
        <v>2</v>
      </c>
      <c r="B8" s="62" t="s">
        <v>412</v>
      </c>
      <c r="C8" s="62"/>
      <c r="D8" s="62"/>
      <c r="E8" s="65">
        <v>2000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9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9"/>
      <c r="BC8" s="56"/>
      <c r="BD8" s="56"/>
      <c r="BE8" s="56"/>
      <c r="BF8" s="56"/>
      <c r="BG8" s="56"/>
      <c r="BH8" s="56"/>
      <c r="BI8" s="56"/>
      <c r="BJ8" s="59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>
      <c r="A9" s="62"/>
      <c r="B9" s="62" t="s">
        <v>115</v>
      </c>
      <c r="C9" s="62"/>
      <c r="D9" s="62" t="s">
        <v>21</v>
      </c>
      <c r="E9" s="65">
        <f>SUM(E7:E8)</f>
        <v>2000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9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9"/>
      <c r="BC9" s="56"/>
      <c r="BD9" s="56"/>
      <c r="BE9" s="56"/>
      <c r="BF9" s="56"/>
      <c r="BG9" s="56"/>
      <c r="BH9" s="56"/>
      <c r="BI9" s="56"/>
      <c r="BJ9" s="59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1" spans="1:80" ht="12.75">
      <c r="A11" s="190" t="s">
        <v>106</v>
      </c>
      <c r="B11" s="190"/>
      <c r="C11" s="183" t="s">
        <v>285</v>
      </c>
      <c r="D11" s="183"/>
      <c r="E11" s="18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59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59"/>
      <c r="BC11" s="74"/>
      <c r="BD11" s="74"/>
      <c r="BE11" s="74"/>
      <c r="BF11" s="74"/>
      <c r="BG11" s="74"/>
      <c r="BH11" s="74"/>
      <c r="BI11" s="74"/>
      <c r="BJ11" s="59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59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59"/>
      <c r="BC12" s="68"/>
      <c r="BD12" s="68"/>
      <c r="BE12" s="68"/>
      <c r="BF12" s="68"/>
      <c r="BG12" s="68"/>
      <c r="BH12" s="68"/>
      <c r="BI12" s="68"/>
      <c r="BJ12" s="59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</row>
    <row r="13" spans="1:80" ht="51">
      <c r="A13" s="61" t="str">
        <f>A5</f>
        <v>№ п/п</v>
      </c>
      <c r="B13" s="61" t="s">
        <v>116</v>
      </c>
      <c r="C13" s="61" t="str">
        <f>C5</f>
        <v>Налоговая баз, руб.</v>
      </c>
      <c r="D13" s="61" t="str">
        <f>D5</f>
        <v>Ставка налога, %</v>
      </c>
      <c r="E13" s="61" t="str">
        <f>E5</f>
        <v>Сумма исчисленного налога, подлежащего уплате, руб. (гр. 3×гр. 4/100)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9"/>
      <c r="BC13" s="58"/>
      <c r="BD13" s="58"/>
      <c r="BE13" s="58"/>
      <c r="BF13" s="58"/>
      <c r="BG13" s="58"/>
      <c r="BH13" s="58"/>
      <c r="BI13" s="58"/>
      <c r="BJ13" s="59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4" spans="1:80" ht="12.7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C14" s="58"/>
      <c r="BD14" s="58"/>
      <c r="BE14" s="58"/>
      <c r="BF14" s="58"/>
      <c r="BG14" s="58"/>
      <c r="BH14" s="58"/>
      <c r="BI14" s="58"/>
      <c r="BJ14" s="59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</row>
    <row r="15" spans="1:80" ht="12.75">
      <c r="A15" s="62">
        <v>1</v>
      </c>
      <c r="B15" s="62" t="s">
        <v>141</v>
      </c>
      <c r="C15" s="62"/>
      <c r="D15" s="62"/>
      <c r="E15" s="65">
        <v>1000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9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9"/>
      <c r="BC15" s="56"/>
      <c r="BD15" s="56"/>
      <c r="BE15" s="56"/>
      <c r="BF15" s="56"/>
      <c r="BG15" s="56"/>
      <c r="BH15" s="56"/>
      <c r="BI15" s="56"/>
      <c r="BJ15" s="59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62"/>
      <c r="B16" s="62" t="s">
        <v>115</v>
      </c>
      <c r="C16" s="62"/>
      <c r="D16" s="62" t="s">
        <v>21</v>
      </c>
      <c r="E16" s="65">
        <f>SUM(E15)</f>
        <v>1000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9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9"/>
      <c r="BC16" s="56"/>
      <c r="BD16" s="56"/>
      <c r="BE16" s="56"/>
      <c r="BF16" s="56"/>
      <c r="BG16" s="56"/>
      <c r="BH16" s="56"/>
      <c r="BI16" s="56"/>
      <c r="BJ16" s="59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8" spans="1:80" ht="12.75">
      <c r="A18" s="190" t="s">
        <v>106</v>
      </c>
      <c r="B18" s="190"/>
      <c r="C18" s="183" t="s">
        <v>351</v>
      </c>
      <c r="D18" s="183"/>
      <c r="E18" s="183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59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59"/>
      <c r="BC18" s="74"/>
      <c r="BD18" s="74"/>
      <c r="BE18" s="74"/>
      <c r="BF18" s="74"/>
      <c r="BG18" s="74"/>
      <c r="BH18" s="74"/>
      <c r="BI18" s="74"/>
      <c r="BJ18" s="59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59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59"/>
      <c r="BC19" s="68"/>
      <c r="BD19" s="68"/>
      <c r="BE19" s="68"/>
      <c r="BF19" s="68"/>
      <c r="BG19" s="68"/>
      <c r="BH19" s="68"/>
      <c r="BI19" s="68"/>
      <c r="BJ19" s="59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</row>
    <row r="20" spans="1:80" ht="51">
      <c r="A20" s="61" t="str">
        <f>A13</f>
        <v>№ п/п</v>
      </c>
      <c r="B20" s="61" t="s">
        <v>116</v>
      </c>
      <c r="C20" s="61" t="str">
        <f>C13</f>
        <v>Налоговая баз, руб.</v>
      </c>
      <c r="D20" s="61" t="str">
        <f>D13</f>
        <v>Ставка налога, %</v>
      </c>
      <c r="E20" s="61" t="str">
        <f>E13</f>
        <v>Сумма исчисленного налога, подлежащего уплате, руб. (гр. 3×гр. 4/100)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9"/>
      <c r="BC20" s="58"/>
      <c r="BD20" s="58"/>
      <c r="BE20" s="58"/>
      <c r="BF20" s="58"/>
      <c r="BG20" s="58"/>
      <c r="BH20" s="58"/>
      <c r="BI20" s="58"/>
      <c r="BJ20" s="59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1:80" ht="12.75">
      <c r="A21" s="61">
        <v>1</v>
      </c>
      <c r="B21" s="61">
        <v>2</v>
      </c>
      <c r="C21" s="61">
        <v>3</v>
      </c>
      <c r="D21" s="61">
        <v>4</v>
      </c>
      <c r="E21" s="61">
        <v>5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  <c r="BC21" s="58"/>
      <c r="BD21" s="58"/>
      <c r="BE21" s="58"/>
      <c r="BF21" s="58"/>
      <c r="BG21" s="58"/>
      <c r="BH21" s="58"/>
      <c r="BI21" s="58"/>
      <c r="BJ21" s="59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</row>
    <row r="22" spans="1:80" ht="38.25">
      <c r="A22" s="62">
        <v>1</v>
      </c>
      <c r="B22" s="62" t="s">
        <v>352</v>
      </c>
      <c r="C22" s="62"/>
      <c r="D22" s="62"/>
      <c r="E22" s="6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9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9"/>
      <c r="BC22" s="56"/>
      <c r="BD22" s="56"/>
      <c r="BE22" s="56"/>
      <c r="BF22" s="56"/>
      <c r="BG22" s="56"/>
      <c r="BH22" s="56"/>
      <c r="BI22" s="56"/>
      <c r="BJ22" s="59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ht="12.75">
      <c r="A23" s="62"/>
      <c r="B23" s="62" t="s">
        <v>115</v>
      </c>
      <c r="C23" s="62"/>
      <c r="D23" s="62" t="s">
        <v>21</v>
      </c>
      <c r="E23" s="65">
        <f>SUM(E22)</f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9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9"/>
      <c r="BC23" s="56"/>
      <c r="BD23" s="56"/>
      <c r="BE23" s="56"/>
      <c r="BF23" s="56"/>
      <c r="BG23" s="56"/>
      <c r="BH23" s="56"/>
      <c r="BI23" s="56"/>
      <c r="BJ23" s="59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5" spans="1:80" ht="12.75">
      <c r="A25" s="190" t="s">
        <v>106</v>
      </c>
      <c r="B25" s="190"/>
      <c r="C25" s="183" t="s">
        <v>404</v>
      </c>
      <c r="D25" s="183"/>
      <c r="E25" s="183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59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59"/>
      <c r="BC25" s="74"/>
      <c r="BD25" s="74"/>
      <c r="BE25" s="74"/>
      <c r="BF25" s="74"/>
      <c r="BG25" s="74"/>
      <c r="BH25" s="74"/>
      <c r="BI25" s="74"/>
      <c r="BJ25" s="59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1:80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59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59"/>
      <c r="BC26" s="68"/>
      <c r="BD26" s="68"/>
      <c r="BE26" s="68"/>
      <c r="BF26" s="68"/>
      <c r="BG26" s="68"/>
      <c r="BH26" s="68"/>
      <c r="BI26" s="68"/>
      <c r="BJ26" s="59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ht="51">
      <c r="A27" s="61" t="str">
        <f>A20</f>
        <v>№ п/п</v>
      </c>
      <c r="B27" s="61" t="s">
        <v>116</v>
      </c>
      <c r="C27" s="61" t="str">
        <f>C20</f>
        <v>Налоговая баз, руб.</v>
      </c>
      <c r="D27" s="61" t="str">
        <f>D20</f>
        <v>Ставка налога, %</v>
      </c>
      <c r="E27" s="61" t="str">
        <f>E20</f>
        <v>Сумма исчисленного налога, подлежащего уплате, руб. (гр. 3×гр. 4/100)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9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58"/>
      <c r="BD27" s="58"/>
      <c r="BE27" s="58"/>
      <c r="BF27" s="58"/>
      <c r="BG27" s="58"/>
      <c r="BH27" s="58"/>
      <c r="BI27" s="58"/>
      <c r="BJ27" s="59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</row>
    <row r="28" spans="1:80" ht="12.75">
      <c r="A28" s="61">
        <v>1</v>
      </c>
      <c r="B28" s="61">
        <v>2</v>
      </c>
      <c r="C28" s="61">
        <v>3</v>
      </c>
      <c r="D28" s="61">
        <v>4</v>
      </c>
      <c r="E28" s="61">
        <v>5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58"/>
      <c r="BD28" s="58"/>
      <c r="BE28" s="58"/>
      <c r="BF28" s="58"/>
      <c r="BG28" s="58"/>
      <c r="BH28" s="58"/>
      <c r="BI28" s="58"/>
      <c r="BJ28" s="59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</row>
    <row r="29" spans="1:80" ht="38.25">
      <c r="A29" s="62">
        <v>1</v>
      </c>
      <c r="B29" s="62" t="s">
        <v>352</v>
      </c>
      <c r="C29" s="62"/>
      <c r="D29" s="62"/>
      <c r="E29" s="6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9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9"/>
      <c r="BC29" s="56"/>
      <c r="BD29" s="56"/>
      <c r="BE29" s="56"/>
      <c r="BF29" s="56"/>
      <c r="BG29" s="56"/>
      <c r="BH29" s="56"/>
      <c r="BI29" s="56"/>
      <c r="BJ29" s="59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ht="12.75">
      <c r="A30" s="62"/>
      <c r="B30" s="62" t="s">
        <v>115</v>
      </c>
      <c r="C30" s="62"/>
      <c r="D30" s="62" t="s">
        <v>21</v>
      </c>
      <c r="E30" s="65">
        <f>SUM(E29)</f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9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9"/>
      <c r="BC30" s="56"/>
      <c r="BD30" s="56"/>
      <c r="BE30" s="56"/>
      <c r="BF30" s="56"/>
      <c r="BG30" s="56"/>
      <c r="BH30" s="56"/>
      <c r="BI30" s="56"/>
      <c r="BJ30" s="59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2" spans="1:80" ht="12.75">
      <c r="A32" s="190" t="s">
        <v>106</v>
      </c>
      <c r="B32" s="190"/>
      <c r="C32" s="183" t="s">
        <v>420</v>
      </c>
      <c r="D32" s="183"/>
      <c r="E32" s="183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59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59"/>
      <c r="BC32" s="74"/>
      <c r="BD32" s="74"/>
      <c r="BE32" s="74"/>
      <c r="BF32" s="74"/>
      <c r="BG32" s="74"/>
      <c r="BH32" s="74"/>
      <c r="BI32" s="74"/>
      <c r="BJ32" s="59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1:80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59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59"/>
      <c r="BC33" s="68"/>
      <c r="BD33" s="68"/>
      <c r="BE33" s="68"/>
      <c r="BF33" s="68"/>
      <c r="BG33" s="68"/>
      <c r="BH33" s="68"/>
      <c r="BI33" s="68"/>
      <c r="BJ33" s="59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</row>
    <row r="34" spans="1:80" ht="51">
      <c r="A34" s="61" t="str">
        <f>A27</f>
        <v>№ п/п</v>
      </c>
      <c r="B34" s="61" t="s">
        <v>116</v>
      </c>
      <c r="C34" s="61" t="str">
        <f>C27</f>
        <v>Налоговая баз, руб.</v>
      </c>
      <c r="D34" s="61" t="str">
        <f>D27</f>
        <v>Ставка налога, %</v>
      </c>
      <c r="E34" s="61" t="str">
        <f>E27</f>
        <v>Сумма исчисленного налога, подлежащего уплате, руб. (гр. 3×гр. 4/100)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9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8"/>
      <c r="BD34" s="58"/>
      <c r="BE34" s="58"/>
      <c r="BF34" s="58"/>
      <c r="BG34" s="58"/>
      <c r="BH34" s="58"/>
      <c r="BI34" s="58"/>
      <c r="BJ34" s="59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spans="1:80" ht="12.75">
      <c r="A35" s="61">
        <v>1</v>
      </c>
      <c r="B35" s="61">
        <v>2</v>
      </c>
      <c r="C35" s="61">
        <v>3</v>
      </c>
      <c r="D35" s="61">
        <v>4</v>
      </c>
      <c r="E35" s="61">
        <v>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9"/>
      <c r="BC35" s="58"/>
      <c r="BD35" s="58"/>
      <c r="BE35" s="58"/>
      <c r="BF35" s="58"/>
      <c r="BG35" s="58"/>
      <c r="BH35" s="58"/>
      <c r="BI35" s="58"/>
      <c r="BJ35" s="59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</row>
    <row r="36" spans="1:80" ht="12.75">
      <c r="A36" s="62">
        <v>1</v>
      </c>
      <c r="B36" s="62" t="s">
        <v>405</v>
      </c>
      <c r="C36" s="62"/>
      <c r="D36" s="62"/>
      <c r="E36" s="65">
        <v>30000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9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9"/>
      <c r="BC36" s="56"/>
      <c r="BD36" s="56"/>
      <c r="BE36" s="56"/>
      <c r="BF36" s="56"/>
      <c r="BG36" s="56"/>
      <c r="BH36" s="56"/>
      <c r="BI36" s="56"/>
      <c r="BJ36" s="59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ht="12.75">
      <c r="A37" s="62"/>
      <c r="B37" s="62" t="s">
        <v>115</v>
      </c>
      <c r="C37" s="62"/>
      <c r="D37" s="62" t="s">
        <v>21</v>
      </c>
      <c r="E37" s="65">
        <f>SUM(E36)</f>
        <v>30000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9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9"/>
      <c r="BC37" s="56"/>
      <c r="BD37" s="56"/>
      <c r="BE37" s="56"/>
      <c r="BF37" s="56"/>
      <c r="BG37" s="56"/>
      <c r="BH37" s="56"/>
      <c r="BI37" s="56"/>
      <c r="BJ37" s="59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</row>
  </sheetData>
  <sheetProtection/>
  <mergeCells count="11">
    <mergeCell ref="A18:B18"/>
    <mergeCell ref="C18:E18"/>
    <mergeCell ref="A25:B25"/>
    <mergeCell ref="C25:E25"/>
    <mergeCell ref="A32:B32"/>
    <mergeCell ref="C32:E32"/>
    <mergeCell ref="A1:E1"/>
    <mergeCell ref="A3:B3"/>
    <mergeCell ref="A11:B11"/>
    <mergeCell ref="C3:E3"/>
    <mergeCell ref="C11:E1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9"/>
  <sheetViews>
    <sheetView view="pageBreakPreview" zoomScaleSheetLayoutView="100" zoomScalePageLayoutView="0" workbookViewId="0" topLeftCell="A28">
      <selection activeCell="E58" sqref="E58"/>
    </sheetView>
  </sheetViews>
  <sheetFormatPr defaultColWidth="1.1484375" defaultRowHeight="15"/>
  <cols>
    <col min="1" max="1" width="3.8515625" style="59" customWidth="1"/>
    <col min="2" max="2" width="37.8515625" style="59" customWidth="1"/>
    <col min="3" max="4" width="11.8515625" style="59" customWidth="1"/>
    <col min="5" max="5" width="21.00390625" style="59" customWidth="1"/>
    <col min="6" max="6" width="10.28125" style="59" customWidth="1"/>
    <col min="7" max="7" width="23.00390625" style="59" customWidth="1"/>
    <col min="8" max="31" width="10.28125" style="59" customWidth="1"/>
    <col min="32" max="39" width="1.1484375" style="59" customWidth="1"/>
    <col min="40" max="40" width="1.1484375" style="82" customWidth="1"/>
    <col min="41" max="53" width="1.1484375" style="59" customWidth="1"/>
    <col min="54" max="54" width="1.1484375" style="82" customWidth="1"/>
    <col min="55" max="61" width="1.1484375" style="59" customWidth="1"/>
    <col min="62" max="62" width="1.1484375" style="82" customWidth="1"/>
    <col min="63" max="16384" width="1.1484375" style="59" customWidth="1"/>
  </cols>
  <sheetData>
    <row r="1" spans="1:80" ht="12.75" customHeight="1">
      <c r="A1" s="190"/>
      <c r="B1" s="190"/>
      <c r="C1" s="190"/>
      <c r="D1" s="190"/>
      <c r="E1" s="19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9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9"/>
      <c r="BC1" s="56"/>
      <c r="BD1" s="56"/>
      <c r="BE1" s="56"/>
      <c r="BF1" s="56"/>
      <c r="BG1" s="56"/>
      <c r="BH1" s="56"/>
      <c r="BI1" s="56"/>
      <c r="BJ1" s="59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59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59"/>
      <c r="BC2" s="68"/>
      <c r="BD2" s="68"/>
      <c r="BE2" s="68"/>
      <c r="BF2" s="68"/>
      <c r="BG2" s="68"/>
      <c r="BH2" s="68"/>
      <c r="BI2" s="68"/>
      <c r="BJ2" s="59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12.75" customHeight="1">
      <c r="A3" s="190" t="s">
        <v>106</v>
      </c>
      <c r="B3" s="190"/>
      <c r="C3" s="183" t="s">
        <v>276</v>
      </c>
      <c r="D3" s="183"/>
      <c r="E3" s="18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59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59"/>
      <c r="BC3" s="74"/>
      <c r="BD3" s="74"/>
      <c r="BE3" s="74"/>
      <c r="BF3" s="74"/>
      <c r="BG3" s="74"/>
      <c r="BH3" s="74"/>
      <c r="BI3" s="74"/>
      <c r="BJ3" s="59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59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59"/>
      <c r="BC4" s="68"/>
      <c r="BD4" s="68"/>
      <c r="BE4" s="68"/>
      <c r="BF4" s="68"/>
      <c r="BG4" s="68"/>
      <c r="BH4" s="68"/>
      <c r="BI4" s="68"/>
      <c r="BJ4" s="59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51">
      <c r="A5" s="61" t="str">
        <f>'226'!A5</f>
        <v>№ п/п</v>
      </c>
      <c r="B5" s="61" t="s">
        <v>116</v>
      </c>
      <c r="C5" s="61" t="s">
        <v>241</v>
      </c>
      <c r="D5" s="61" t="s">
        <v>242</v>
      </c>
      <c r="E5" s="61" t="s">
        <v>243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58"/>
      <c r="BD5" s="58"/>
      <c r="BE5" s="58"/>
      <c r="BF5" s="58"/>
      <c r="BG5" s="58"/>
      <c r="BH5" s="58"/>
      <c r="BI5" s="58"/>
      <c r="BJ5" s="59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BC6" s="58"/>
      <c r="BD6" s="58"/>
      <c r="BE6" s="58"/>
      <c r="BF6" s="58"/>
      <c r="BG6" s="58"/>
      <c r="BH6" s="58"/>
      <c r="BI6" s="58"/>
      <c r="BJ6" s="59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28.5" customHeight="1">
      <c r="A7" s="62">
        <v>1</v>
      </c>
      <c r="B7" s="62" t="s">
        <v>286</v>
      </c>
      <c r="C7" s="62"/>
      <c r="D7" s="62"/>
      <c r="E7" s="65">
        <v>42000</v>
      </c>
      <c r="F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9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9"/>
      <c r="BC7" s="56"/>
      <c r="BD7" s="56"/>
      <c r="BE7" s="56"/>
      <c r="BF7" s="56"/>
      <c r="BG7" s="56"/>
      <c r="BH7" s="56"/>
      <c r="BI7" s="56"/>
      <c r="BJ7" s="59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2.75">
      <c r="A8" s="62"/>
      <c r="B8" s="62" t="s">
        <v>115</v>
      </c>
      <c r="C8" s="62"/>
      <c r="D8" s="62" t="s">
        <v>21</v>
      </c>
      <c r="E8" s="65">
        <f>SUM(E7:E7)</f>
        <v>42000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9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9"/>
      <c r="BC8" s="56"/>
      <c r="BD8" s="56"/>
      <c r="BE8" s="56"/>
      <c r="BF8" s="56"/>
      <c r="BG8" s="56"/>
      <c r="BH8" s="56"/>
      <c r="BI8" s="56"/>
      <c r="BJ8" s="59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>
      <c r="A9" s="56"/>
      <c r="B9" s="56"/>
      <c r="C9" s="56"/>
      <c r="D9" s="56"/>
      <c r="E9" s="60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9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9"/>
      <c r="BC9" s="56"/>
      <c r="BD9" s="56"/>
      <c r="BE9" s="56"/>
      <c r="BF9" s="56"/>
      <c r="BG9" s="56"/>
      <c r="BH9" s="56"/>
      <c r="BI9" s="56"/>
      <c r="BJ9" s="59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1" spans="1:80" ht="12.75">
      <c r="A11" s="190" t="s">
        <v>106</v>
      </c>
      <c r="B11" s="190"/>
      <c r="C11" s="183" t="s">
        <v>279</v>
      </c>
      <c r="D11" s="183"/>
      <c r="E11" s="18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59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59"/>
      <c r="BC11" s="74"/>
      <c r="BD11" s="74"/>
      <c r="BE11" s="74"/>
      <c r="BF11" s="74"/>
      <c r="BG11" s="74"/>
      <c r="BH11" s="74"/>
      <c r="BI11" s="74"/>
      <c r="BJ11" s="59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59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59"/>
      <c r="BC12" s="68"/>
      <c r="BD12" s="68"/>
      <c r="BE12" s="68"/>
      <c r="BF12" s="68"/>
      <c r="BG12" s="68"/>
      <c r="BH12" s="68"/>
      <c r="BI12" s="68"/>
      <c r="BJ12" s="59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</row>
    <row r="13" spans="1:80" ht="51">
      <c r="A13" s="61" t="str">
        <f>A5</f>
        <v>№ п/п</v>
      </c>
      <c r="B13" s="61" t="s">
        <v>116</v>
      </c>
      <c r="C13" s="61" t="str">
        <f>C5</f>
        <v>Налоговая баз, руб.</v>
      </c>
      <c r="D13" s="61" t="str">
        <f>D5</f>
        <v>Ставка налога, %</v>
      </c>
      <c r="E13" s="61" t="str">
        <f>E5</f>
        <v>Сумма исчисленного налога, подлежащего уплате, руб. (гр. 3×гр. 4/100)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9"/>
      <c r="BC13" s="58"/>
      <c r="BD13" s="58"/>
      <c r="BE13" s="58"/>
      <c r="BF13" s="58"/>
      <c r="BG13" s="58"/>
      <c r="BH13" s="58"/>
      <c r="BI13" s="58"/>
      <c r="BJ13" s="59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4" spans="1:80" ht="12.7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C14" s="58"/>
      <c r="BD14" s="58"/>
      <c r="BE14" s="58"/>
      <c r="BF14" s="58"/>
      <c r="BG14" s="58"/>
      <c r="BH14" s="58"/>
      <c r="BI14" s="58"/>
      <c r="BJ14" s="59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</row>
    <row r="15" spans="1:80" ht="12.75">
      <c r="A15" s="62">
        <v>1</v>
      </c>
      <c r="B15" s="62" t="s">
        <v>287</v>
      </c>
      <c r="C15" s="62"/>
      <c r="D15" s="62"/>
      <c r="E15" s="65">
        <f>108927+31972.5+292932.1</f>
        <v>433831.6</v>
      </c>
      <c r="F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9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9"/>
      <c r="BC15" s="56"/>
      <c r="BD15" s="56"/>
      <c r="BE15" s="56"/>
      <c r="BF15" s="56"/>
      <c r="BG15" s="56"/>
      <c r="BH15" s="56"/>
      <c r="BI15" s="56"/>
      <c r="BJ15" s="59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62"/>
      <c r="B16" s="62" t="s">
        <v>115</v>
      </c>
      <c r="C16" s="62"/>
      <c r="D16" s="62" t="s">
        <v>21</v>
      </c>
      <c r="E16" s="65">
        <f>SUM(E15)</f>
        <v>433831.6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9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9"/>
      <c r="BC16" s="56"/>
      <c r="BD16" s="56"/>
      <c r="BE16" s="56"/>
      <c r="BF16" s="56"/>
      <c r="BG16" s="56"/>
      <c r="BH16" s="56"/>
      <c r="BI16" s="56"/>
      <c r="BJ16" s="59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8" ht="14.25" customHeight="1"/>
    <row r="19" spans="1:80" ht="12.75">
      <c r="A19" s="190" t="s">
        <v>106</v>
      </c>
      <c r="B19" s="190"/>
      <c r="C19" s="183" t="s">
        <v>353</v>
      </c>
      <c r="D19" s="183"/>
      <c r="E19" s="183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59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59"/>
      <c r="BC19" s="74"/>
      <c r="BD19" s="74"/>
      <c r="BE19" s="74"/>
      <c r="BF19" s="74"/>
      <c r="BG19" s="74"/>
      <c r="BH19" s="74"/>
      <c r="BI19" s="74"/>
      <c r="BJ19" s="59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1:80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59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59"/>
      <c r="BC20" s="68"/>
      <c r="BD20" s="68"/>
      <c r="BE20" s="68"/>
      <c r="BF20" s="68"/>
      <c r="BG20" s="68"/>
      <c r="BH20" s="68"/>
      <c r="BI20" s="68"/>
      <c r="BJ20" s="59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ht="12.75">
      <c r="A21" s="61">
        <f>A14</f>
        <v>1</v>
      </c>
      <c r="B21" s="61" t="s">
        <v>116</v>
      </c>
      <c r="C21" s="61">
        <f>C14</f>
        <v>3</v>
      </c>
      <c r="D21" s="61">
        <f>D14</f>
        <v>4</v>
      </c>
      <c r="E21" s="61">
        <f>E14</f>
        <v>5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  <c r="BC21" s="58"/>
      <c r="BD21" s="58"/>
      <c r="BE21" s="58"/>
      <c r="BF21" s="58"/>
      <c r="BG21" s="58"/>
      <c r="BH21" s="58"/>
      <c r="BI21" s="58"/>
      <c r="BJ21" s="59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</row>
    <row r="22" spans="1:80" ht="12.75">
      <c r="A22" s="61">
        <v>1</v>
      </c>
      <c r="B22" s="61">
        <v>2</v>
      </c>
      <c r="C22" s="61">
        <v>3</v>
      </c>
      <c r="D22" s="61">
        <v>4</v>
      </c>
      <c r="E22" s="61">
        <v>5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/>
      <c r="BC22" s="58"/>
      <c r="BD22" s="58"/>
      <c r="BE22" s="58"/>
      <c r="BF22" s="58"/>
      <c r="BG22" s="58"/>
      <c r="BH22" s="58"/>
      <c r="BI22" s="58"/>
      <c r="BJ22" s="59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1:80" ht="26.25" customHeight="1">
      <c r="A23" s="62">
        <v>1</v>
      </c>
      <c r="B23" s="62" t="s">
        <v>354</v>
      </c>
      <c r="C23" s="62"/>
      <c r="D23" s="62"/>
      <c r="E23" s="65"/>
      <c r="F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9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9"/>
      <c r="BC23" s="56"/>
      <c r="BD23" s="56"/>
      <c r="BE23" s="56"/>
      <c r="BF23" s="56"/>
      <c r="BG23" s="56"/>
      <c r="BH23" s="56"/>
      <c r="BI23" s="56"/>
      <c r="BJ23" s="59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ht="12.75">
      <c r="A24" s="62"/>
      <c r="B24" s="62" t="s">
        <v>115</v>
      </c>
      <c r="C24" s="62"/>
      <c r="D24" s="62" t="s">
        <v>21</v>
      </c>
      <c r="E24" s="65">
        <f>SUM(E23)</f>
        <v>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9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9"/>
      <c r="BC24" s="56"/>
      <c r="BD24" s="56"/>
      <c r="BE24" s="56"/>
      <c r="BF24" s="56"/>
      <c r="BG24" s="56"/>
      <c r="BH24" s="56"/>
      <c r="BI24" s="56"/>
      <c r="BJ24" s="59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6" spans="1:80" ht="12.75">
      <c r="A26" s="190" t="s">
        <v>106</v>
      </c>
      <c r="B26" s="190"/>
      <c r="C26" s="183" t="s">
        <v>301</v>
      </c>
      <c r="D26" s="183"/>
      <c r="E26" s="183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59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59"/>
      <c r="BC26" s="74"/>
      <c r="BD26" s="74"/>
      <c r="BE26" s="74"/>
      <c r="BF26" s="74"/>
      <c r="BG26" s="74"/>
      <c r="BH26" s="74"/>
      <c r="BI26" s="74"/>
      <c r="BJ26" s="59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1:80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59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59"/>
      <c r="BC27" s="68"/>
      <c r="BD27" s="68"/>
      <c r="BE27" s="68"/>
      <c r="BF27" s="68"/>
      <c r="BG27" s="68"/>
      <c r="BH27" s="68"/>
      <c r="BI27" s="68"/>
      <c r="BJ27" s="59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ht="12.75">
      <c r="A28" s="61">
        <f>A21</f>
        <v>1</v>
      </c>
      <c r="B28" s="61" t="s">
        <v>116</v>
      </c>
      <c r="C28" s="61">
        <f>C21</f>
        <v>3</v>
      </c>
      <c r="D28" s="61">
        <f>D21</f>
        <v>4</v>
      </c>
      <c r="E28" s="61">
        <f>E21</f>
        <v>5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58"/>
      <c r="BD28" s="58"/>
      <c r="BE28" s="58"/>
      <c r="BF28" s="58"/>
      <c r="BG28" s="58"/>
      <c r="BH28" s="58"/>
      <c r="BI28" s="58"/>
      <c r="BJ28" s="59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</row>
    <row r="29" spans="1:80" ht="12.75">
      <c r="A29" s="61">
        <v>1</v>
      </c>
      <c r="B29" s="61">
        <v>2</v>
      </c>
      <c r="C29" s="61">
        <v>3</v>
      </c>
      <c r="D29" s="61">
        <v>4</v>
      </c>
      <c r="E29" s="61">
        <v>5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9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/>
      <c r="BC29" s="58"/>
      <c r="BD29" s="58"/>
      <c r="BE29" s="58"/>
      <c r="BF29" s="58"/>
      <c r="BG29" s="58"/>
      <c r="BH29" s="58"/>
      <c r="BI29" s="58"/>
      <c r="BJ29" s="59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</row>
    <row r="30" spans="1:80" ht="26.25" customHeight="1">
      <c r="A30" s="62">
        <v>1</v>
      </c>
      <c r="B30" s="62" t="s">
        <v>416</v>
      </c>
      <c r="C30" s="62"/>
      <c r="D30" s="62"/>
      <c r="E30" s="65">
        <v>55000</v>
      </c>
      <c r="F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9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9"/>
      <c r="BC30" s="56"/>
      <c r="BD30" s="56"/>
      <c r="BE30" s="56"/>
      <c r="BF30" s="56"/>
      <c r="BG30" s="56"/>
      <c r="BH30" s="56"/>
      <c r="BI30" s="56"/>
      <c r="BJ30" s="59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ht="12.75">
      <c r="A31" s="62"/>
      <c r="B31" s="62" t="s">
        <v>115</v>
      </c>
      <c r="C31" s="62"/>
      <c r="D31" s="62" t="s">
        <v>21</v>
      </c>
      <c r="E31" s="65">
        <f>SUM(E30)</f>
        <v>55000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9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9"/>
      <c r="BC31" s="56"/>
      <c r="BD31" s="56"/>
      <c r="BE31" s="56"/>
      <c r="BF31" s="56"/>
      <c r="BG31" s="56"/>
      <c r="BH31" s="56"/>
      <c r="BI31" s="56"/>
      <c r="BJ31" s="59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3" spans="1:80" ht="12.75">
      <c r="A33" s="190" t="s">
        <v>106</v>
      </c>
      <c r="B33" s="190"/>
      <c r="C33" s="183" t="s">
        <v>423</v>
      </c>
      <c r="D33" s="183"/>
      <c r="E33" s="183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59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59"/>
      <c r="BC33" s="74"/>
      <c r="BD33" s="74"/>
      <c r="BE33" s="74"/>
      <c r="BF33" s="74"/>
      <c r="BG33" s="74"/>
      <c r="BH33" s="74"/>
      <c r="BI33" s="74"/>
      <c r="BJ33" s="59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1:80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59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59"/>
      <c r="BC34" s="68"/>
      <c r="BD34" s="68"/>
      <c r="BE34" s="68"/>
      <c r="BF34" s="68"/>
      <c r="BG34" s="68"/>
      <c r="BH34" s="68"/>
      <c r="BI34" s="68"/>
      <c r="BJ34" s="59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ht="12.75">
      <c r="A35" s="61">
        <f>A21</f>
        <v>1</v>
      </c>
      <c r="B35" s="61" t="s">
        <v>116</v>
      </c>
      <c r="C35" s="61">
        <f>C21</f>
        <v>3</v>
      </c>
      <c r="D35" s="61">
        <f>D21</f>
        <v>4</v>
      </c>
      <c r="E35" s="61">
        <f>E21</f>
        <v>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9"/>
      <c r="BC35" s="58"/>
      <c r="BD35" s="58"/>
      <c r="BE35" s="58"/>
      <c r="BF35" s="58"/>
      <c r="BG35" s="58"/>
      <c r="BH35" s="58"/>
      <c r="BI35" s="58"/>
      <c r="BJ35" s="59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</row>
    <row r="36" spans="1:80" ht="12.75">
      <c r="A36" s="61">
        <v>1</v>
      </c>
      <c r="B36" s="61">
        <v>2</v>
      </c>
      <c r="C36" s="61">
        <v>3</v>
      </c>
      <c r="D36" s="61">
        <v>4</v>
      </c>
      <c r="E36" s="61">
        <v>5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9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9"/>
      <c r="BC36" s="58"/>
      <c r="BD36" s="58"/>
      <c r="BE36" s="58"/>
      <c r="BF36" s="58"/>
      <c r="BG36" s="58"/>
      <c r="BH36" s="58"/>
      <c r="BI36" s="58"/>
      <c r="BJ36" s="59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</row>
    <row r="37" spans="1:80" ht="29.25" customHeight="1">
      <c r="A37" s="62">
        <v>1</v>
      </c>
      <c r="B37" s="62" t="str">
        <f>'Раздел 1'!A26</f>
        <v>МП "Обеспечение безопасности населения" (противопожарные мероприятия);</v>
      </c>
      <c r="C37" s="62"/>
      <c r="D37" s="62"/>
      <c r="E37" s="65">
        <v>25560</v>
      </c>
      <c r="F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9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9"/>
      <c r="BC37" s="56"/>
      <c r="BD37" s="56"/>
      <c r="BE37" s="56"/>
      <c r="BF37" s="56"/>
      <c r="BG37" s="56"/>
      <c r="BH37" s="56"/>
      <c r="BI37" s="56"/>
      <c r="BJ37" s="59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</row>
    <row r="38" spans="1:80" ht="12.75">
      <c r="A38" s="62"/>
      <c r="B38" s="62" t="s">
        <v>115</v>
      </c>
      <c r="C38" s="62"/>
      <c r="D38" s="62" t="s">
        <v>21</v>
      </c>
      <c r="E38" s="65">
        <f>SUM(E37)</f>
        <v>25560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9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9"/>
      <c r="BC38" s="56"/>
      <c r="BD38" s="56"/>
      <c r="BE38" s="56"/>
      <c r="BF38" s="56"/>
      <c r="BG38" s="56"/>
      <c r="BH38" s="56"/>
      <c r="BI38" s="56"/>
      <c r="BJ38" s="59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40" spans="1:80" ht="12.75">
      <c r="A40" s="190" t="s">
        <v>106</v>
      </c>
      <c r="B40" s="190"/>
      <c r="C40" s="183" t="s">
        <v>400</v>
      </c>
      <c r="D40" s="183"/>
      <c r="E40" s="183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59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59"/>
      <c r="BC40" s="74"/>
      <c r="BD40" s="74"/>
      <c r="BE40" s="74"/>
      <c r="BF40" s="74"/>
      <c r="BG40" s="74"/>
      <c r="BH40" s="74"/>
      <c r="BI40" s="74"/>
      <c r="BJ40" s="59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80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59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59"/>
      <c r="BC41" s="68"/>
      <c r="BD41" s="68"/>
      <c r="BE41" s="68"/>
      <c r="BF41" s="68"/>
      <c r="BG41" s="68"/>
      <c r="BH41" s="68"/>
      <c r="BI41" s="68"/>
      <c r="BJ41" s="59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ht="12.75">
      <c r="A42" s="61">
        <f>A35</f>
        <v>1</v>
      </c>
      <c r="B42" s="61" t="s">
        <v>116</v>
      </c>
      <c r="C42" s="61">
        <f>C35</f>
        <v>3</v>
      </c>
      <c r="D42" s="61">
        <f>D35</f>
        <v>4</v>
      </c>
      <c r="E42" s="61">
        <f>E35</f>
        <v>5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9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9"/>
      <c r="BC42" s="58"/>
      <c r="BD42" s="58"/>
      <c r="BE42" s="58"/>
      <c r="BF42" s="58"/>
      <c r="BG42" s="58"/>
      <c r="BH42" s="58"/>
      <c r="BI42" s="58"/>
      <c r="BJ42" s="59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spans="1:80" ht="12.75">
      <c r="A43" s="61">
        <v>1</v>
      </c>
      <c r="B43" s="61">
        <v>2</v>
      </c>
      <c r="C43" s="61">
        <v>3</v>
      </c>
      <c r="D43" s="61">
        <v>4</v>
      </c>
      <c r="E43" s="61">
        <v>5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9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9"/>
      <c r="BC43" s="58"/>
      <c r="BD43" s="58"/>
      <c r="BE43" s="58"/>
      <c r="BF43" s="58"/>
      <c r="BG43" s="58"/>
      <c r="BH43" s="58"/>
      <c r="BI43" s="58"/>
      <c r="BJ43" s="59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</row>
    <row r="44" spans="1:80" ht="29.25" customHeight="1">
      <c r="A44" s="62">
        <v>1</v>
      </c>
      <c r="B44" s="62" t="s">
        <v>398</v>
      </c>
      <c r="C44" s="62"/>
      <c r="D44" s="62"/>
      <c r="E44" s="65"/>
      <c r="F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9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9"/>
      <c r="BC44" s="56"/>
      <c r="BD44" s="56"/>
      <c r="BE44" s="56"/>
      <c r="BF44" s="56"/>
      <c r="BG44" s="56"/>
      <c r="BH44" s="56"/>
      <c r="BI44" s="56"/>
      <c r="BJ44" s="59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ht="12.75">
      <c r="A45" s="62"/>
      <c r="B45" s="62" t="s">
        <v>115</v>
      </c>
      <c r="C45" s="62"/>
      <c r="D45" s="62" t="s">
        <v>21</v>
      </c>
      <c r="E45" s="65">
        <f>SUM(E44)</f>
        <v>0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9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9"/>
      <c r="BC45" s="56"/>
      <c r="BD45" s="56"/>
      <c r="BE45" s="56"/>
      <c r="BF45" s="56"/>
      <c r="BG45" s="56"/>
      <c r="BH45" s="56"/>
      <c r="BI45" s="56"/>
      <c r="BJ45" s="59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</row>
    <row r="46" spans="1:80" ht="12.75">
      <c r="A46" s="56"/>
      <c r="B46" s="56"/>
      <c r="C46" s="56"/>
      <c r="D46" s="56"/>
      <c r="E46" s="60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9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9"/>
      <c r="BC46" s="56"/>
      <c r="BD46" s="56"/>
      <c r="BE46" s="56"/>
      <c r="BF46" s="56"/>
      <c r="BG46" s="56"/>
      <c r="BH46" s="56"/>
      <c r="BI46" s="56"/>
      <c r="BJ46" s="59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</row>
    <row r="47" spans="1:80" ht="12.75" hidden="1">
      <c r="A47" s="190" t="s">
        <v>106</v>
      </c>
      <c r="B47" s="190"/>
      <c r="C47" s="183" t="s">
        <v>397</v>
      </c>
      <c r="D47" s="183"/>
      <c r="E47" s="18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59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59"/>
      <c r="BC47" s="74"/>
      <c r="BD47" s="74"/>
      <c r="BE47" s="74"/>
      <c r="BF47" s="74"/>
      <c r="BG47" s="74"/>
      <c r="BH47" s="74"/>
      <c r="BI47" s="74"/>
      <c r="BJ47" s="59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</row>
    <row r="48" spans="1:80" ht="12.75" hidden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59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59"/>
      <c r="BC48" s="68"/>
      <c r="BD48" s="68"/>
      <c r="BE48" s="68"/>
      <c r="BF48" s="68"/>
      <c r="BG48" s="68"/>
      <c r="BH48" s="68"/>
      <c r="BI48" s="68"/>
      <c r="BJ48" s="59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ht="12.75" hidden="1">
      <c r="A49" s="61">
        <f>A41</f>
        <v>0</v>
      </c>
      <c r="B49" s="61" t="s">
        <v>116</v>
      </c>
      <c r="C49" s="61">
        <f>C41</f>
        <v>0</v>
      </c>
      <c r="D49" s="61">
        <f>D41</f>
        <v>0</v>
      </c>
      <c r="E49" s="61">
        <f>E41</f>
        <v>0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9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9"/>
      <c r="BC49" s="58"/>
      <c r="BD49" s="58"/>
      <c r="BE49" s="58"/>
      <c r="BF49" s="58"/>
      <c r="BG49" s="58"/>
      <c r="BH49" s="58"/>
      <c r="BI49" s="58"/>
      <c r="BJ49" s="59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ht="12.75" hidden="1">
      <c r="A50" s="61">
        <v>1</v>
      </c>
      <c r="B50" s="61">
        <v>2</v>
      </c>
      <c r="C50" s="61">
        <v>3</v>
      </c>
      <c r="D50" s="61">
        <v>4</v>
      </c>
      <c r="E50" s="61">
        <v>5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9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9"/>
      <c r="BC50" s="58"/>
      <c r="BD50" s="58"/>
      <c r="BE50" s="58"/>
      <c r="BF50" s="58"/>
      <c r="BG50" s="58"/>
      <c r="BH50" s="58"/>
      <c r="BI50" s="58"/>
      <c r="BJ50" s="59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</row>
    <row r="51" spans="1:80" ht="29.25" customHeight="1" hidden="1">
      <c r="A51" s="62">
        <v>1</v>
      </c>
      <c r="B51" s="62" t="s">
        <v>288</v>
      </c>
      <c r="C51" s="62"/>
      <c r="D51" s="62"/>
      <c r="E51" s="65"/>
      <c r="F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9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9"/>
      <c r="BC51" s="56"/>
      <c r="BD51" s="56"/>
      <c r="BE51" s="56"/>
      <c r="BF51" s="56"/>
      <c r="BG51" s="56"/>
      <c r="BH51" s="56"/>
      <c r="BI51" s="56"/>
      <c r="BJ51" s="59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</row>
    <row r="52" spans="1:80" ht="12.75" hidden="1">
      <c r="A52" s="62"/>
      <c r="B52" s="62" t="s">
        <v>115</v>
      </c>
      <c r="C52" s="62"/>
      <c r="D52" s="62" t="s">
        <v>21</v>
      </c>
      <c r="E52" s="65">
        <f>SUM(E51)</f>
        <v>0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9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9"/>
      <c r="BC52" s="56"/>
      <c r="BD52" s="56"/>
      <c r="BE52" s="56"/>
      <c r="BF52" s="56"/>
      <c r="BG52" s="56"/>
      <c r="BH52" s="56"/>
      <c r="BI52" s="56"/>
      <c r="BJ52" s="59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</row>
    <row r="54" spans="1:80" ht="12.75">
      <c r="A54" s="190" t="s">
        <v>106</v>
      </c>
      <c r="B54" s="190"/>
      <c r="C54" s="183" t="s">
        <v>290</v>
      </c>
      <c r="D54" s="183"/>
      <c r="E54" s="183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9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59"/>
      <c r="BC54" s="74"/>
      <c r="BD54" s="74"/>
      <c r="BE54" s="74"/>
      <c r="BF54" s="74"/>
      <c r="BG54" s="74"/>
      <c r="BH54" s="74"/>
      <c r="BI54" s="74"/>
      <c r="BJ54" s="59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</row>
    <row r="55" spans="1:80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59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59"/>
      <c r="BC55" s="68"/>
      <c r="BD55" s="68"/>
      <c r="BE55" s="68"/>
      <c r="BF55" s="68"/>
      <c r="BG55" s="68"/>
      <c r="BH55" s="68"/>
      <c r="BI55" s="68"/>
      <c r="BJ55" s="59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</row>
    <row r="56" spans="1:80" ht="12.75">
      <c r="A56" s="61">
        <f>A42</f>
        <v>1</v>
      </c>
      <c r="B56" s="61" t="s">
        <v>116</v>
      </c>
      <c r="C56" s="61">
        <f>C42</f>
        <v>3</v>
      </c>
      <c r="D56" s="61">
        <f>D42</f>
        <v>4</v>
      </c>
      <c r="E56" s="61">
        <f>E42</f>
        <v>5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9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9"/>
      <c r="BC56" s="58"/>
      <c r="BD56" s="58"/>
      <c r="BE56" s="58"/>
      <c r="BF56" s="58"/>
      <c r="BG56" s="58"/>
      <c r="BH56" s="58"/>
      <c r="BI56" s="58"/>
      <c r="BJ56" s="59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</row>
    <row r="57" spans="1:80" ht="12.75">
      <c r="A57" s="61">
        <v>1</v>
      </c>
      <c r="B57" s="61">
        <v>2</v>
      </c>
      <c r="C57" s="61">
        <v>3</v>
      </c>
      <c r="D57" s="61">
        <v>4</v>
      </c>
      <c r="E57" s="61">
        <v>5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9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9"/>
      <c r="BC57" s="58"/>
      <c r="BD57" s="58"/>
      <c r="BE57" s="58"/>
      <c r="BF57" s="58"/>
      <c r="BG57" s="58"/>
      <c r="BH57" s="58"/>
      <c r="BI57" s="58"/>
      <c r="BJ57" s="59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</row>
    <row r="58" spans="1:80" ht="99.75" customHeight="1">
      <c r="A58" s="62">
        <v>1</v>
      </c>
      <c r="B58" s="62" t="s">
        <v>291</v>
      </c>
      <c r="C58" s="62"/>
      <c r="D58" s="62"/>
      <c r="E58" s="65">
        <v>22000</v>
      </c>
      <c r="F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9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9"/>
      <c r="BC58" s="56"/>
      <c r="BD58" s="56"/>
      <c r="BE58" s="56"/>
      <c r="BF58" s="56"/>
      <c r="BG58" s="56"/>
      <c r="BH58" s="56"/>
      <c r="BI58" s="56"/>
      <c r="BJ58" s="59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</row>
    <row r="59" spans="1:80" ht="12.75">
      <c r="A59" s="62"/>
      <c r="B59" s="62" t="s">
        <v>115</v>
      </c>
      <c r="C59" s="62"/>
      <c r="D59" s="62" t="s">
        <v>21</v>
      </c>
      <c r="E59" s="65">
        <f>SUM(E58)</f>
        <v>22000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9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9"/>
      <c r="BC59" s="56"/>
      <c r="BD59" s="56"/>
      <c r="BE59" s="56"/>
      <c r="BF59" s="56"/>
      <c r="BG59" s="56"/>
      <c r="BH59" s="56"/>
      <c r="BI59" s="56"/>
      <c r="BJ59" s="59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</row>
  </sheetData>
  <sheetProtection/>
  <mergeCells count="17">
    <mergeCell ref="C26:E26"/>
    <mergeCell ref="A33:B33"/>
    <mergeCell ref="C33:E33"/>
    <mergeCell ref="A40:B40"/>
    <mergeCell ref="C40:E40"/>
    <mergeCell ref="A54:B54"/>
    <mergeCell ref="C54:E54"/>
    <mergeCell ref="A26:B26"/>
    <mergeCell ref="A47:B47"/>
    <mergeCell ref="C47:E47"/>
    <mergeCell ref="A1:E1"/>
    <mergeCell ref="A3:B3"/>
    <mergeCell ref="C3:E3"/>
    <mergeCell ref="A11:B11"/>
    <mergeCell ref="C11:E11"/>
    <mergeCell ref="A19:B19"/>
    <mergeCell ref="C19:E1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.421875" style="112" customWidth="1"/>
    <col min="2" max="19" width="9.140625" style="112" customWidth="1"/>
    <col min="20" max="16384" width="9.140625" style="113" customWidth="1"/>
  </cols>
  <sheetData>
    <row r="1" spans="1:19" s="112" customFormat="1" ht="17.25">
      <c r="A1" s="133" t="s">
        <v>370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12" customFormat="1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12" customFormat="1" ht="18">
      <c r="A3" s="134" t="s">
        <v>371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12" customFormat="1" ht="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12" customFormat="1" ht="18">
      <c r="A5" s="134" t="s">
        <v>372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12" customFormat="1" ht="15">
      <c r="A6" s="134" t="s">
        <v>147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s="112" customFormat="1" ht="15">
      <c r="A7" s="134" t="s">
        <v>148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s="112" customFormat="1" ht="15">
      <c r="A8" s="134" t="s">
        <v>149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:19" s="112" customFormat="1" ht="15">
      <c r="A9" s="134" t="s">
        <v>151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s="112" customFormat="1" ht="15">
      <c r="A10" s="134" t="s">
        <v>152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s="112" customFormat="1" ht="15">
      <c r="A11" s="134" t="s">
        <v>150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s="112" customFormat="1" ht="1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s="112" customFormat="1" ht="18">
      <c r="A13" s="134" t="s">
        <v>373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19" s="112" customFormat="1" ht="15">
      <c r="A14" s="134" t="s">
        <v>153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1:19" s="112" customFormat="1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s="112" customFormat="1" ht="18">
      <c r="A16" s="134" t="s">
        <v>374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s="112" customFormat="1" ht="15">
      <c r="A17" s="134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s="112" customFormat="1" ht="1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s="112" customFormat="1" ht="18">
      <c r="A19" s="134" t="s">
        <v>375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s="112" customFormat="1" ht="15">
      <c r="A20" s="134" t="s">
        <v>155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s="112" customFormat="1" ht="15">
      <c r="A21" s="134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s="112" customFormat="1" ht="1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s="112" customFormat="1" ht="18">
      <c r="A23" s="134" t="s">
        <v>376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s="112" customFormat="1" ht="15">
      <c r="A24" s="134" t="s">
        <v>157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s="112" customFormat="1" ht="1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s="112" customFormat="1" ht="18">
      <c r="A26" s="134" t="s">
        <v>377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s="112" customFormat="1" ht="1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s="112" customFormat="1" ht="18">
      <c r="A28" s="134" t="s">
        <v>378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s="112" customFormat="1" ht="15">
      <c r="A29" s="134" t="s">
        <v>158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12" customFormat="1" ht="15">
      <c r="A30" s="134" t="s">
        <v>159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s="112" customFormat="1" ht="1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s="112" customFormat="1" ht="18">
      <c r="A32" s="134" t="s">
        <v>379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s="112" customFormat="1" ht="15">
      <c r="A33" s="134" t="s">
        <v>160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:19" s="112" customFormat="1" ht="94.5" customHeight="1">
      <c r="A34" s="275" t="s">
        <v>380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135"/>
    </row>
    <row r="35" spans="1:19" s="112" customFormat="1" ht="1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s="112" customFormat="1" ht="18">
      <c r="A36" s="134" t="s">
        <v>381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1:19" s="112" customFormat="1" ht="15">
      <c r="A37" s="134" t="s">
        <v>161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9" s="112" customFormat="1" ht="15">
      <c r="A38" s="134" t="s">
        <v>162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:19" s="112" customFormat="1" ht="15">
      <c r="A39" s="134" t="s">
        <v>163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19" s="112" customFormat="1" ht="15">
      <c r="A40" s="134" t="s">
        <v>164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:19" s="112" customFormat="1" ht="15">
      <c r="A41" s="134" t="s">
        <v>165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s="112" customFormat="1" ht="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s="112" customFormat="1" ht="18">
      <c r="A43" s="134" t="s">
        <v>382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1:19" s="112" customFormat="1" ht="15">
      <c r="A44" s="134" t="s">
        <v>166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spans="1:19" s="112" customFormat="1" ht="1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s="112" customFormat="1" ht="18">
      <c r="A46" s="134" t="s">
        <v>383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s="112" customFormat="1" ht="1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s="112" customFormat="1" ht="18.75">
      <c r="A48" s="134" t="s">
        <v>384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19" s="112" customFormat="1" ht="1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s="112" customFormat="1" ht="17.25">
      <c r="A50" s="133" t="s">
        <v>385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s="112" customFormat="1" ht="1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s="112" customFormat="1" ht="18">
      <c r="A52" s="134" t="s">
        <v>386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s="112" customFormat="1" ht="15">
      <c r="A53" s="134" t="s">
        <v>167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s="112" customFormat="1" ht="15">
      <c r="A54" s="134" t="s">
        <v>168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</sheetData>
  <sheetProtection/>
  <mergeCells count="1">
    <mergeCell ref="A34:R34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view="pageBreakPreview" zoomScale="80" zoomScaleNormal="85" zoomScaleSheetLayoutView="80" zoomScalePageLayoutView="0" workbookViewId="0" topLeftCell="A145">
      <selection activeCell="C191" sqref="C191:E191"/>
    </sheetView>
  </sheetViews>
  <sheetFormatPr defaultColWidth="9.140625" defaultRowHeight="15"/>
  <cols>
    <col min="1" max="1" width="42.00390625" style="36" customWidth="1"/>
    <col min="2" max="2" width="9.140625" style="34" customWidth="1"/>
    <col min="3" max="3" width="15.8515625" style="34" customWidth="1"/>
    <col min="4" max="4" width="9.140625" style="34" customWidth="1"/>
    <col min="5" max="8" width="18.00390625" style="34" customWidth="1"/>
    <col min="9" max="9" width="21.57421875" style="35" customWidth="1"/>
    <col min="10" max="10" width="12.140625" style="36" bestFit="1" customWidth="1"/>
    <col min="11" max="11" width="12.421875" style="36" bestFit="1" customWidth="1"/>
    <col min="12" max="12" width="14.7109375" style="36" customWidth="1"/>
    <col min="13" max="13" width="10.140625" style="36" bestFit="1" customWidth="1"/>
    <col min="14" max="16384" width="9.140625" style="36" customWidth="1"/>
  </cols>
  <sheetData>
    <row r="1" spans="1:5" ht="18.75">
      <c r="A1" s="33" t="s">
        <v>16</v>
      </c>
      <c r="B1" s="33"/>
      <c r="C1" s="33"/>
      <c r="D1" s="33"/>
      <c r="E1" s="33"/>
    </row>
    <row r="2" spans="1:9" s="38" customFormat="1" ht="18" customHeight="1">
      <c r="A2" s="169" t="s">
        <v>17</v>
      </c>
      <c r="B2" s="169" t="s">
        <v>18</v>
      </c>
      <c r="C2" s="168" t="s">
        <v>190</v>
      </c>
      <c r="D2" s="168" t="s">
        <v>191</v>
      </c>
      <c r="E2" s="169" t="s">
        <v>19</v>
      </c>
      <c r="F2" s="169"/>
      <c r="G2" s="169"/>
      <c r="H2" s="169"/>
      <c r="I2" s="37"/>
    </row>
    <row r="3" spans="1:9" s="38" customFormat="1" ht="63">
      <c r="A3" s="169"/>
      <c r="B3" s="169"/>
      <c r="C3" s="168"/>
      <c r="D3" s="168"/>
      <c r="E3" s="7" t="s">
        <v>408</v>
      </c>
      <c r="F3" s="7" t="s">
        <v>409</v>
      </c>
      <c r="G3" s="7" t="s">
        <v>410</v>
      </c>
      <c r="H3" s="7" t="s">
        <v>20</v>
      </c>
      <c r="I3" s="37"/>
    </row>
    <row r="4" spans="1:12" s="34" customFormat="1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39"/>
      <c r="J4" s="34" t="s">
        <v>305</v>
      </c>
      <c r="K4" s="34" t="s">
        <v>306</v>
      </c>
      <c r="L4" s="34" t="s">
        <v>307</v>
      </c>
    </row>
    <row r="5" spans="1:12" ht="32.25">
      <c r="A5" s="40" t="s">
        <v>192</v>
      </c>
      <c r="B5" s="111" t="s">
        <v>349</v>
      </c>
      <c r="C5" s="7" t="s">
        <v>21</v>
      </c>
      <c r="D5" s="7" t="s">
        <v>21</v>
      </c>
      <c r="E5" s="23">
        <v>82043.16</v>
      </c>
      <c r="F5" s="23">
        <v>0</v>
      </c>
      <c r="G5" s="23">
        <v>0</v>
      </c>
      <c r="H5" s="7"/>
      <c r="I5" s="101" t="s">
        <v>308</v>
      </c>
      <c r="J5" s="80">
        <f>E15</f>
        <v>2474000</v>
      </c>
      <c r="K5" s="80">
        <f>E42+E48+E62+E86+E87+E89+E127+E128+E129+E130+E134+E135</f>
        <v>2478197.42</v>
      </c>
      <c r="L5" s="80">
        <f>J5-K5</f>
        <v>-4197.4199999999255</v>
      </c>
    </row>
    <row r="6" spans="1:12" ht="32.25">
      <c r="A6" s="40" t="s">
        <v>193</v>
      </c>
      <c r="B6" s="111" t="s">
        <v>350</v>
      </c>
      <c r="C6" s="7" t="s">
        <v>21</v>
      </c>
      <c r="D6" s="7" t="s">
        <v>21</v>
      </c>
      <c r="E6" s="23">
        <f>E5+E7-E37+E36+E166</f>
        <v>0</v>
      </c>
      <c r="F6" s="23">
        <f>F5+F7-F37</f>
        <v>0</v>
      </c>
      <c r="G6" s="23">
        <f>G5+G7-G37</f>
        <v>0</v>
      </c>
      <c r="H6" s="7"/>
      <c r="I6" s="101" t="s">
        <v>309</v>
      </c>
      <c r="J6" s="80">
        <f>E16</f>
        <v>2783000</v>
      </c>
      <c r="K6" s="80">
        <f>E44+E63+E136+E137+E138</f>
        <v>2781000</v>
      </c>
      <c r="L6" s="80">
        <f>J6-K6</f>
        <v>2000</v>
      </c>
    </row>
    <row r="7" spans="1:12" s="42" customFormat="1" ht="15.75">
      <c r="A7" s="18" t="s">
        <v>22</v>
      </c>
      <c r="B7" s="19">
        <v>1000</v>
      </c>
      <c r="C7" s="19"/>
      <c r="D7" s="19"/>
      <c r="E7" s="24">
        <f>E9+E11+E17+E19+E21</f>
        <v>6063419.1</v>
      </c>
      <c r="F7" s="24">
        <f>F9+F11+F17+F19+F21+F32</f>
        <v>5257000</v>
      </c>
      <c r="G7" s="24">
        <f>G9+G11+G17+G19+G21+G32</f>
        <v>5257000</v>
      </c>
      <c r="H7" s="20">
        <f>H9+H11+H17+H19+H21</f>
        <v>0</v>
      </c>
      <c r="I7" s="102" t="s">
        <v>310</v>
      </c>
      <c r="J7" s="103">
        <f>E24+E25+E27+E29</f>
        <v>465859.1</v>
      </c>
      <c r="K7" s="103">
        <f>E142+E143+E145+E146+E147+E148+E150</f>
        <v>556391.6</v>
      </c>
      <c r="L7" s="80">
        <f>J7-K7</f>
        <v>-90532.5</v>
      </c>
    </row>
    <row r="8" spans="1:12" ht="15.75">
      <c r="A8" s="8" t="s">
        <v>23</v>
      </c>
      <c r="B8" s="7"/>
      <c r="C8" s="7"/>
      <c r="D8" s="7"/>
      <c r="E8" s="23"/>
      <c r="F8" s="23"/>
      <c r="G8" s="23"/>
      <c r="H8" s="7"/>
      <c r="I8" s="101" t="s">
        <v>311</v>
      </c>
      <c r="J8" s="80">
        <f>E13</f>
        <v>260000</v>
      </c>
      <c r="L8" s="80">
        <f>J8-K8</f>
        <v>260000</v>
      </c>
    </row>
    <row r="9" spans="1:8" ht="15.75">
      <c r="A9" s="8" t="s">
        <v>24</v>
      </c>
      <c r="B9" s="7">
        <v>1100</v>
      </c>
      <c r="C9" s="7">
        <v>120</v>
      </c>
      <c r="D9" s="7"/>
      <c r="E9" s="23"/>
      <c r="F9" s="23"/>
      <c r="G9" s="23"/>
      <c r="H9" s="7"/>
    </row>
    <row r="10" spans="1:8" ht="15.75">
      <c r="A10" s="8" t="s">
        <v>23</v>
      </c>
      <c r="B10" s="7">
        <v>1110</v>
      </c>
      <c r="C10" s="7"/>
      <c r="D10" s="7"/>
      <c r="E10" s="23"/>
      <c r="F10" s="23"/>
      <c r="G10" s="23"/>
      <c r="H10" s="7"/>
    </row>
    <row r="11" spans="1:8" ht="31.5">
      <c r="A11" s="8" t="s">
        <v>25</v>
      </c>
      <c r="B11" s="7">
        <v>1200</v>
      </c>
      <c r="C11" s="7">
        <v>130</v>
      </c>
      <c r="D11" s="7"/>
      <c r="E11" s="23">
        <f>E13+E14+E15+E16</f>
        <v>5517000</v>
      </c>
      <c r="F11" s="23">
        <f>F13+F14+F15+F16</f>
        <v>5257000</v>
      </c>
      <c r="G11" s="23">
        <f>G13+G14+G15+G16</f>
        <v>5257000</v>
      </c>
      <c r="H11" s="7"/>
    </row>
    <row r="12" spans="1:8" ht="15.75">
      <c r="A12" s="8" t="s">
        <v>23</v>
      </c>
      <c r="B12" s="7"/>
      <c r="C12" s="7"/>
      <c r="D12" s="7"/>
      <c r="E12" s="23"/>
      <c r="F12" s="23"/>
      <c r="G12" s="23"/>
      <c r="H12" s="7"/>
    </row>
    <row r="13" spans="1:10" ht="15.75">
      <c r="A13" s="8" t="s">
        <v>26</v>
      </c>
      <c r="B13" s="7">
        <v>1210</v>
      </c>
      <c r="C13" s="28">
        <v>130</v>
      </c>
      <c r="D13" s="28"/>
      <c r="E13" s="23">
        <v>260000</v>
      </c>
      <c r="F13" s="23"/>
      <c r="G13" s="23"/>
      <c r="H13" s="7"/>
      <c r="I13" s="79"/>
      <c r="J13" s="80"/>
    </row>
    <row r="14" spans="1:8" ht="15.75">
      <c r="A14" s="8" t="s">
        <v>26</v>
      </c>
      <c r="B14" s="7">
        <v>1210</v>
      </c>
      <c r="C14" s="28">
        <v>130</v>
      </c>
      <c r="D14" s="28"/>
      <c r="E14" s="23"/>
      <c r="F14" s="23"/>
      <c r="G14" s="23"/>
      <c r="H14" s="7"/>
    </row>
    <row r="15" spans="1:10" ht="78.75">
      <c r="A15" s="8" t="s">
        <v>187</v>
      </c>
      <c r="B15" s="7">
        <v>1220</v>
      </c>
      <c r="C15" s="28">
        <v>130</v>
      </c>
      <c r="D15" s="28"/>
      <c r="E15" s="29">
        <v>2474000</v>
      </c>
      <c r="F15" s="29">
        <f>E15</f>
        <v>2474000</v>
      </c>
      <c r="G15" s="29">
        <f>F15</f>
        <v>2474000</v>
      </c>
      <c r="H15" s="7"/>
      <c r="I15" s="79">
        <v>2783000</v>
      </c>
      <c r="J15" s="80"/>
    </row>
    <row r="16" spans="1:13" ht="78.75">
      <c r="A16" s="8" t="s">
        <v>186</v>
      </c>
      <c r="B16" s="7">
        <v>1220</v>
      </c>
      <c r="C16" s="28">
        <v>130</v>
      </c>
      <c r="D16" s="28"/>
      <c r="E16" s="23">
        <v>2783000</v>
      </c>
      <c r="F16" s="23">
        <f>E16</f>
        <v>2783000</v>
      </c>
      <c r="G16" s="23">
        <f>F16</f>
        <v>2783000</v>
      </c>
      <c r="H16" s="7"/>
      <c r="I16" s="79">
        <v>74000</v>
      </c>
      <c r="J16" s="142">
        <f>I16/I15</f>
        <v>0.0265900107797341</v>
      </c>
      <c r="K16" s="80">
        <f>I15-I16-2000</f>
        <v>2707000</v>
      </c>
      <c r="L16" s="80"/>
      <c r="M16" s="80"/>
    </row>
    <row r="17" spans="1:13" ht="33" customHeight="1">
      <c r="A17" s="8" t="s">
        <v>27</v>
      </c>
      <c r="B17" s="7">
        <v>1300</v>
      </c>
      <c r="C17" s="7">
        <v>140</v>
      </c>
      <c r="D17" s="7"/>
      <c r="E17" s="23"/>
      <c r="F17" s="23"/>
      <c r="G17" s="23"/>
      <c r="H17" s="7"/>
      <c r="I17" s="79"/>
      <c r="J17" s="80"/>
      <c r="K17" s="80">
        <f>K16/1.302</f>
        <v>2079109.0629800307</v>
      </c>
      <c r="L17" s="80">
        <v>2080000</v>
      </c>
      <c r="M17" s="80"/>
    </row>
    <row r="18" spans="1:13" ht="15.75">
      <c r="A18" s="8" t="s">
        <v>23</v>
      </c>
      <c r="B18" s="7">
        <v>1310</v>
      </c>
      <c r="C18" s="7">
        <v>140</v>
      </c>
      <c r="D18" s="7"/>
      <c r="E18" s="23"/>
      <c r="F18" s="23"/>
      <c r="G18" s="23"/>
      <c r="H18" s="7"/>
      <c r="I18" s="79"/>
      <c r="J18" s="80"/>
      <c r="K18" s="80"/>
      <c r="L18" s="80">
        <f>K16-L17</f>
        <v>627000</v>
      </c>
      <c r="M18" s="80"/>
    </row>
    <row r="19" spans="1:13" ht="31.5">
      <c r="A19" s="146" t="s">
        <v>28</v>
      </c>
      <c r="B19" s="145">
        <v>1400</v>
      </c>
      <c r="C19" s="145">
        <v>150</v>
      </c>
      <c r="D19" s="7"/>
      <c r="E19" s="23"/>
      <c r="F19" s="23"/>
      <c r="G19" s="23"/>
      <c r="H19" s="7"/>
      <c r="K19" s="80"/>
      <c r="L19" s="80"/>
      <c r="M19" s="80"/>
    </row>
    <row r="20" spans="1:13" ht="15.75" hidden="1">
      <c r="A20" s="146" t="s">
        <v>23</v>
      </c>
      <c r="B20" s="145"/>
      <c r="C20" s="145"/>
      <c r="D20" s="7"/>
      <c r="E20" s="23"/>
      <c r="F20" s="23"/>
      <c r="G20" s="23"/>
      <c r="H20" s="7"/>
      <c r="K20" s="80"/>
      <c r="L20" s="80"/>
      <c r="M20" s="80"/>
    </row>
    <row r="21" spans="1:13" s="44" customFormat="1" ht="15.75" hidden="1">
      <c r="A21" s="146" t="s">
        <v>29</v>
      </c>
      <c r="B21" s="145">
        <v>1500</v>
      </c>
      <c r="C21" s="145">
        <v>150</v>
      </c>
      <c r="D21" s="10"/>
      <c r="E21" s="22">
        <f>E23+E30</f>
        <v>546419.1</v>
      </c>
      <c r="F21" s="22">
        <f>F23+F30</f>
        <v>0</v>
      </c>
      <c r="G21" s="22">
        <f>G23+G30</f>
        <v>0</v>
      </c>
      <c r="H21" s="22">
        <f>H23+H30</f>
        <v>0</v>
      </c>
      <c r="I21" s="43"/>
      <c r="K21" s="143"/>
      <c r="L21" s="143"/>
      <c r="M21" s="143"/>
    </row>
    <row r="22" spans="1:13" ht="15.75" hidden="1">
      <c r="A22" s="146" t="s">
        <v>23</v>
      </c>
      <c r="B22" s="145"/>
      <c r="C22" s="145"/>
      <c r="D22" s="7"/>
      <c r="E22" s="23"/>
      <c r="F22" s="23"/>
      <c r="G22" s="23"/>
      <c r="H22" s="7"/>
      <c r="K22" s="80"/>
      <c r="L22" s="80"/>
      <c r="M22" s="80"/>
    </row>
    <row r="23" spans="1:13" s="44" customFormat="1" ht="15.75">
      <c r="A23" s="147" t="s">
        <v>387</v>
      </c>
      <c r="B23" s="148">
        <v>1410</v>
      </c>
      <c r="C23" s="148">
        <v>150</v>
      </c>
      <c r="D23" s="10"/>
      <c r="E23" s="22">
        <f>SUM(E24:E29)</f>
        <v>546419.1</v>
      </c>
      <c r="F23" s="22">
        <f>SUM(F24:F24)</f>
        <v>0</v>
      </c>
      <c r="G23" s="22">
        <f>SUM(G24:G24)</f>
        <v>0</v>
      </c>
      <c r="H23" s="22">
        <f>SUM(H24:H24)</f>
        <v>0</v>
      </c>
      <c r="I23" s="43"/>
      <c r="K23" s="143"/>
      <c r="L23" s="143"/>
      <c r="M23" s="143"/>
    </row>
    <row r="24" spans="1:8" ht="47.25">
      <c r="A24" s="8" t="s">
        <v>263</v>
      </c>
      <c r="B24" s="7">
        <v>1410.1</v>
      </c>
      <c r="C24" s="28">
        <v>150</v>
      </c>
      <c r="D24" s="28">
        <v>152</v>
      </c>
      <c r="E24" s="23">
        <v>401859.1</v>
      </c>
      <c r="F24" s="23"/>
      <c r="G24" s="23"/>
      <c r="H24" s="7"/>
    </row>
    <row r="25" spans="1:8" ht="78.75">
      <c r="A25" s="8" t="s">
        <v>264</v>
      </c>
      <c r="B25" s="7">
        <v>1410.2</v>
      </c>
      <c r="C25" s="28">
        <f>C23</f>
        <v>150</v>
      </c>
      <c r="D25" s="28">
        <v>152</v>
      </c>
      <c r="E25" s="136">
        <v>42000</v>
      </c>
      <c r="F25" s="23"/>
      <c r="G25" s="23"/>
      <c r="H25" s="7"/>
    </row>
    <row r="26" spans="1:8" ht="47.25">
      <c r="A26" s="8" t="s">
        <v>422</v>
      </c>
      <c r="B26" s="7">
        <v>1410.3</v>
      </c>
      <c r="C26" s="28">
        <v>150</v>
      </c>
      <c r="D26" s="28">
        <v>152</v>
      </c>
      <c r="E26" s="136">
        <v>25560</v>
      </c>
      <c r="F26" s="23"/>
      <c r="G26" s="23"/>
      <c r="H26" s="7"/>
    </row>
    <row r="27" spans="1:8" ht="173.25">
      <c r="A27" s="8" t="s">
        <v>289</v>
      </c>
      <c r="B27" s="7">
        <v>1410.4</v>
      </c>
      <c r="C27" s="28">
        <v>150</v>
      </c>
      <c r="D27" s="28">
        <v>152</v>
      </c>
      <c r="E27" s="136">
        <v>22000</v>
      </c>
      <c r="F27" s="23"/>
      <c r="G27" s="23"/>
      <c r="H27" s="7"/>
    </row>
    <row r="28" spans="1:10" ht="31.5">
      <c r="A28" s="8" t="s">
        <v>413</v>
      </c>
      <c r="B28" s="7">
        <v>1410.5</v>
      </c>
      <c r="C28" s="28">
        <v>150</v>
      </c>
      <c r="D28" s="28">
        <v>152</v>
      </c>
      <c r="E28" s="136">
        <v>55000</v>
      </c>
      <c r="F28" s="23"/>
      <c r="G28" s="23"/>
      <c r="H28" s="7"/>
      <c r="J28" s="137"/>
    </row>
    <row r="29" spans="1:8" ht="15.75">
      <c r="A29" s="8" t="s">
        <v>355</v>
      </c>
      <c r="B29" s="7">
        <v>1410.6</v>
      </c>
      <c r="C29" s="28">
        <f>C24</f>
        <v>150</v>
      </c>
      <c r="D29" s="28">
        <f>D24</f>
        <v>152</v>
      </c>
      <c r="E29" s="136"/>
      <c r="F29" s="23"/>
      <c r="G29" s="23"/>
      <c r="H29" s="7"/>
    </row>
    <row r="30" spans="1:9" s="44" customFormat="1" ht="31.5">
      <c r="A30" s="147" t="s">
        <v>30</v>
      </c>
      <c r="B30" s="148">
        <v>1420</v>
      </c>
      <c r="C30" s="148">
        <v>150</v>
      </c>
      <c r="D30" s="10"/>
      <c r="E30" s="22">
        <f>SUM(E31:E31)</f>
        <v>0</v>
      </c>
      <c r="F30" s="22">
        <f>SUM(F31:F31)</f>
        <v>0</v>
      </c>
      <c r="G30" s="22">
        <f>SUM(G31:G31)</f>
        <v>0</v>
      </c>
      <c r="H30" s="22">
        <f>SUM(H31:H31)</f>
        <v>0</v>
      </c>
      <c r="I30" s="43"/>
    </row>
    <row r="31" spans="1:8" ht="27" customHeight="1">
      <c r="A31" s="146" t="s">
        <v>388</v>
      </c>
      <c r="B31" s="145">
        <v>1500</v>
      </c>
      <c r="C31" s="145">
        <v>180</v>
      </c>
      <c r="D31" s="7"/>
      <c r="E31" s="23"/>
      <c r="F31" s="23"/>
      <c r="G31" s="23"/>
      <c r="H31" s="7"/>
    </row>
    <row r="32" spans="1:9" s="44" customFormat="1" ht="15.75">
      <c r="A32" s="9" t="s">
        <v>31</v>
      </c>
      <c r="B32" s="10">
        <v>1900</v>
      </c>
      <c r="C32" s="10"/>
      <c r="D32" s="10"/>
      <c r="E32" s="22">
        <f>E34</f>
        <v>0</v>
      </c>
      <c r="F32" s="22">
        <f>F34</f>
        <v>0</v>
      </c>
      <c r="G32" s="22">
        <f>G34</f>
        <v>0</v>
      </c>
      <c r="H32" s="17" t="str">
        <f>H34</f>
        <v>х</v>
      </c>
      <c r="I32" s="43"/>
    </row>
    <row r="33" spans="1:8" ht="15.75">
      <c r="A33" s="8" t="s">
        <v>23</v>
      </c>
      <c r="B33" s="7"/>
      <c r="C33" s="7"/>
      <c r="D33" s="7"/>
      <c r="E33" s="23"/>
      <c r="F33" s="23"/>
      <c r="G33" s="23"/>
      <c r="H33" s="7"/>
    </row>
    <row r="34" spans="1:9" s="44" customFormat="1" ht="17.25">
      <c r="A34" s="45" t="s">
        <v>194</v>
      </c>
      <c r="B34" s="10">
        <v>1980</v>
      </c>
      <c r="C34" s="10" t="s">
        <v>21</v>
      </c>
      <c r="D34" s="10"/>
      <c r="E34" s="22">
        <f>E36</f>
        <v>0</v>
      </c>
      <c r="F34" s="22">
        <f>F36</f>
        <v>0</v>
      </c>
      <c r="G34" s="22">
        <f>G36</f>
        <v>0</v>
      </c>
      <c r="H34" s="17" t="str">
        <f>H36</f>
        <v>х</v>
      </c>
      <c r="I34" s="43"/>
    </row>
    <row r="35" spans="1:8" ht="15.75">
      <c r="A35" s="8" t="s">
        <v>32</v>
      </c>
      <c r="B35" s="7"/>
      <c r="C35" s="7"/>
      <c r="D35" s="7"/>
      <c r="E35" s="23"/>
      <c r="F35" s="23"/>
      <c r="G35" s="23"/>
      <c r="H35" s="7"/>
    </row>
    <row r="36" spans="1:8" ht="47.25">
      <c r="A36" s="8" t="s">
        <v>33</v>
      </c>
      <c r="B36" s="7">
        <v>1981</v>
      </c>
      <c r="C36" s="7">
        <v>510</v>
      </c>
      <c r="D36" s="7"/>
      <c r="E36" s="23"/>
      <c r="F36" s="23"/>
      <c r="G36" s="23"/>
      <c r="H36" s="7" t="s">
        <v>21</v>
      </c>
    </row>
    <row r="37" spans="1:9" s="42" customFormat="1" ht="15.75">
      <c r="A37" s="18" t="s">
        <v>34</v>
      </c>
      <c r="B37" s="19">
        <v>2000</v>
      </c>
      <c r="C37" s="19" t="s">
        <v>21</v>
      </c>
      <c r="D37" s="19"/>
      <c r="E37" s="24">
        <f>E39+E66+E84+E94+E102+E108+E171</f>
        <v>6145462.26</v>
      </c>
      <c r="F37" s="24">
        <f>F39+F66+F84+F94+F102+F108</f>
        <v>5257000</v>
      </c>
      <c r="G37" s="24">
        <f>G39+G66+G84+G94+G102+G108</f>
        <v>5257000</v>
      </c>
      <c r="H37" s="19"/>
      <c r="I37" s="41"/>
    </row>
    <row r="38" spans="1:8" ht="15.75">
      <c r="A38" s="8" t="s">
        <v>23</v>
      </c>
      <c r="B38" s="7"/>
      <c r="C38" s="7"/>
      <c r="D38" s="7"/>
      <c r="E38" s="23"/>
      <c r="F38" s="23"/>
      <c r="G38" s="23"/>
      <c r="H38" s="7"/>
    </row>
    <row r="39" spans="1:9" s="44" customFormat="1" ht="15.75">
      <c r="A39" s="26" t="s">
        <v>35</v>
      </c>
      <c r="B39" s="10">
        <v>2100</v>
      </c>
      <c r="C39" s="10" t="s">
        <v>21</v>
      </c>
      <c r="D39" s="10"/>
      <c r="E39" s="22">
        <f>E41+E49+E54+E59</f>
        <v>4508364</v>
      </c>
      <c r="F39" s="22">
        <f>F41+F49+F54+F59</f>
        <v>4504764</v>
      </c>
      <c r="G39" s="22">
        <f>G41+G49+G54+G59</f>
        <v>4504764</v>
      </c>
      <c r="H39" s="10" t="s">
        <v>21</v>
      </c>
      <c r="I39" s="43"/>
    </row>
    <row r="40" spans="1:8" ht="15.75">
      <c r="A40" s="8" t="s">
        <v>23</v>
      </c>
      <c r="B40" s="7"/>
      <c r="C40" s="7"/>
      <c r="D40" s="7"/>
      <c r="E40" s="23"/>
      <c r="F40" s="23"/>
      <c r="G40" s="23"/>
      <c r="H40" s="7"/>
    </row>
    <row r="41" spans="1:9" s="44" customFormat="1" ht="15.75">
      <c r="A41" s="9" t="s">
        <v>36</v>
      </c>
      <c r="B41" s="10">
        <v>2110</v>
      </c>
      <c r="C41" s="10">
        <v>111</v>
      </c>
      <c r="D41" s="10"/>
      <c r="E41" s="22">
        <f>SUM(E42:E48)</f>
        <v>3464372</v>
      </c>
      <c r="F41" s="22">
        <f>SUM(F42:F47)</f>
        <v>3460772</v>
      </c>
      <c r="G41" s="22">
        <f>SUM(G42:G47)</f>
        <v>3460772</v>
      </c>
      <c r="H41" s="10" t="s">
        <v>21</v>
      </c>
      <c r="I41" s="43"/>
    </row>
    <row r="42" spans="1:8" ht="47.25">
      <c r="A42" s="8" t="s">
        <v>188</v>
      </c>
      <c r="B42" s="7">
        <v>2111</v>
      </c>
      <c r="C42" s="7">
        <v>111</v>
      </c>
      <c r="D42" s="7">
        <v>211</v>
      </c>
      <c r="E42" s="150">
        <f>'111'!J25</f>
        <v>1380772</v>
      </c>
      <c r="F42" s="23">
        <v>1380772</v>
      </c>
      <c r="G42" s="23">
        <f>F42</f>
        <v>1380772</v>
      </c>
      <c r="H42" s="7" t="s">
        <v>21</v>
      </c>
    </row>
    <row r="43" spans="1:8" ht="47.25" hidden="1">
      <c r="A43" s="8" t="str">
        <f>A42</f>
        <v>Субсидия на выполнение муниципального задания местный бюджет;</v>
      </c>
      <c r="B43" s="7">
        <f>B42</f>
        <v>2111</v>
      </c>
      <c r="C43" s="7">
        <f>C42</f>
        <v>111</v>
      </c>
      <c r="D43" s="7"/>
      <c r="E43" s="150"/>
      <c r="F43" s="23"/>
      <c r="G43" s="23"/>
      <c r="H43" s="7"/>
    </row>
    <row r="44" spans="1:8" ht="47.25">
      <c r="A44" s="8" t="s">
        <v>189</v>
      </c>
      <c r="B44" s="7">
        <v>2112</v>
      </c>
      <c r="C44" s="7">
        <v>111</v>
      </c>
      <c r="D44" s="7">
        <v>211</v>
      </c>
      <c r="E44" s="150">
        <f>'111'!J15</f>
        <v>2080000</v>
      </c>
      <c r="F44" s="23">
        <v>2080000</v>
      </c>
      <c r="G44" s="23">
        <f>F44</f>
        <v>2080000</v>
      </c>
      <c r="H44" s="7" t="s">
        <v>21</v>
      </c>
    </row>
    <row r="45" spans="1:8" ht="47.25">
      <c r="A45" s="8" t="str">
        <f>A44</f>
        <v>Субсидия на выполнение муниципального задания краевой бюджет;</v>
      </c>
      <c r="B45" s="7">
        <f>B44+1</f>
        <v>2113</v>
      </c>
      <c r="C45" s="7">
        <f>C44</f>
        <v>111</v>
      </c>
      <c r="D45" s="7">
        <v>266</v>
      </c>
      <c r="E45" s="150">
        <f>'111'!F53</f>
        <v>2000</v>
      </c>
      <c r="F45" s="23"/>
      <c r="G45" s="23"/>
      <c r="H45" s="7"/>
    </row>
    <row r="46" spans="1:8" ht="31.5" hidden="1">
      <c r="A46" s="8" t="s">
        <v>39</v>
      </c>
      <c r="B46" s="7">
        <f>B45+1</f>
        <v>2114</v>
      </c>
      <c r="C46" s="7">
        <v>111</v>
      </c>
      <c r="D46" s="7"/>
      <c r="E46" s="150"/>
      <c r="F46" s="23"/>
      <c r="G46" s="23"/>
      <c r="H46" s="7" t="s">
        <v>21</v>
      </c>
    </row>
    <row r="47" spans="1:8" ht="33.75" customHeight="1" hidden="1">
      <c r="A47" s="8" t="s">
        <v>40</v>
      </c>
      <c r="B47" s="7">
        <f>B46+1</f>
        <v>2115</v>
      </c>
      <c r="C47" s="7">
        <v>111</v>
      </c>
      <c r="D47" s="7"/>
      <c r="E47" s="150"/>
      <c r="F47" s="23"/>
      <c r="G47" s="23"/>
      <c r="H47" s="7" t="s">
        <v>21</v>
      </c>
    </row>
    <row r="48" spans="1:8" ht="47.25">
      <c r="A48" s="8" t="s">
        <v>188</v>
      </c>
      <c r="B48" s="7">
        <v>2113</v>
      </c>
      <c r="C48" s="7">
        <v>111</v>
      </c>
      <c r="D48" s="7">
        <v>266</v>
      </c>
      <c r="E48" s="150">
        <f>'111'!F38</f>
        <v>1600</v>
      </c>
      <c r="F48" s="23"/>
      <c r="G48" s="23"/>
      <c r="H48" s="7" t="s">
        <v>21</v>
      </c>
    </row>
    <row r="49" spans="1:9" s="44" customFormat="1" ht="31.5">
      <c r="A49" s="9" t="s">
        <v>41</v>
      </c>
      <c r="B49" s="10">
        <v>2120</v>
      </c>
      <c r="C49" s="10">
        <v>112</v>
      </c>
      <c r="D49" s="10"/>
      <c r="E49" s="22">
        <f>SUM(E50:E53)</f>
        <v>0</v>
      </c>
      <c r="F49" s="22">
        <f>SUM(F50:F53)</f>
        <v>0</v>
      </c>
      <c r="G49" s="22">
        <f>SUM(G50:G53)</f>
        <v>0</v>
      </c>
      <c r="H49" s="10" t="s">
        <v>21</v>
      </c>
      <c r="I49" s="43"/>
    </row>
    <row r="50" spans="1:8" ht="31.5" hidden="1">
      <c r="A50" s="8" t="s">
        <v>37</v>
      </c>
      <c r="B50" s="7">
        <v>2121</v>
      </c>
      <c r="C50" s="7">
        <v>112</v>
      </c>
      <c r="D50" s="7"/>
      <c r="E50" s="23"/>
      <c r="F50" s="23"/>
      <c r="G50" s="23"/>
      <c r="H50" s="7" t="s">
        <v>21</v>
      </c>
    </row>
    <row r="51" spans="1:8" ht="31.5" hidden="1">
      <c r="A51" s="8" t="s">
        <v>38</v>
      </c>
      <c r="B51" s="7">
        <v>2122</v>
      </c>
      <c r="C51" s="7">
        <v>112</v>
      </c>
      <c r="D51" s="7"/>
      <c r="E51" s="23"/>
      <c r="F51" s="23"/>
      <c r="G51" s="23"/>
      <c r="H51" s="7" t="s">
        <v>21</v>
      </c>
    </row>
    <row r="52" spans="1:8" ht="31.5" hidden="1">
      <c r="A52" s="8" t="s">
        <v>39</v>
      </c>
      <c r="B52" s="7">
        <v>2123</v>
      </c>
      <c r="C52" s="7">
        <v>112</v>
      </c>
      <c r="D52" s="7"/>
      <c r="E52" s="23"/>
      <c r="F52" s="23"/>
      <c r="G52" s="23"/>
      <c r="H52" s="7" t="s">
        <v>21</v>
      </c>
    </row>
    <row r="53" spans="1:8" ht="15.75" hidden="1">
      <c r="A53" s="8"/>
      <c r="B53" s="7">
        <v>2124</v>
      </c>
      <c r="C53" s="7">
        <v>112</v>
      </c>
      <c r="D53" s="7"/>
      <c r="E53" s="23"/>
      <c r="F53" s="23"/>
      <c r="G53" s="23"/>
      <c r="H53" s="7" t="s">
        <v>21</v>
      </c>
    </row>
    <row r="54" spans="1:9" s="44" customFormat="1" ht="63">
      <c r="A54" s="9" t="s">
        <v>42</v>
      </c>
      <c r="B54" s="10">
        <v>2130</v>
      </c>
      <c r="C54" s="10">
        <v>113</v>
      </c>
      <c r="D54" s="10"/>
      <c r="E54" s="22">
        <f>SUM(E55:E58)</f>
        <v>0</v>
      </c>
      <c r="F54" s="22">
        <f>SUM(F55:F58)</f>
        <v>0</v>
      </c>
      <c r="G54" s="22">
        <f>SUM(G55:G58)</f>
        <v>0</v>
      </c>
      <c r="H54" s="10" t="s">
        <v>21</v>
      </c>
      <c r="I54" s="43"/>
    </row>
    <row r="55" spans="1:8" ht="31.5" hidden="1">
      <c r="A55" s="8" t="s">
        <v>37</v>
      </c>
      <c r="B55" s="7">
        <v>2131</v>
      </c>
      <c r="C55" s="7">
        <v>113</v>
      </c>
      <c r="D55" s="7"/>
      <c r="E55" s="23"/>
      <c r="F55" s="23"/>
      <c r="G55" s="23"/>
      <c r="H55" s="7" t="s">
        <v>21</v>
      </c>
    </row>
    <row r="56" spans="1:8" ht="31.5" hidden="1">
      <c r="A56" s="8" t="s">
        <v>38</v>
      </c>
      <c r="B56" s="7">
        <v>2132</v>
      </c>
      <c r="C56" s="7">
        <v>113</v>
      </c>
      <c r="D56" s="7"/>
      <c r="E56" s="23"/>
      <c r="F56" s="23"/>
      <c r="G56" s="23"/>
      <c r="H56" s="7" t="s">
        <v>21</v>
      </c>
    </row>
    <row r="57" spans="1:8" ht="31.5" hidden="1">
      <c r="A57" s="8" t="s">
        <v>39</v>
      </c>
      <c r="B57" s="7">
        <v>2133</v>
      </c>
      <c r="C57" s="7">
        <v>113</v>
      </c>
      <c r="D57" s="7"/>
      <c r="E57" s="23"/>
      <c r="F57" s="23"/>
      <c r="G57" s="23"/>
      <c r="H57" s="7" t="s">
        <v>21</v>
      </c>
    </row>
    <row r="58" spans="1:8" ht="31.5" hidden="1">
      <c r="A58" s="8" t="s">
        <v>40</v>
      </c>
      <c r="B58" s="7">
        <v>2134</v>
      </c>
      <c r="C58" s="7">
        <v>113</v>
      </c>
      <c r="D58" s="7"/>
      <c r="E58" s="23"/>
      <c r="F58" s="23"/>
      <c r="G58" s="23"/>
      <c r="H58" s="7" t="s">
        <v>21</v>
      </c>
    </row>
    <row r="59" spans="1:9" s="44" customFormat="1" ht="63">
      <c r="A59" s="9" t="s">
        <v>43</v>
      </c>
      <c r="B59" s="10">
        <v>2140</v>
      </c>
      <c r="C59" s="10">
        <v>119</v>
      </c>
      <c r="D59" s="10"/>
      <c r="E59" s="22">
        <f>SUM(E61:E65)</f>
        <v>1043992</v>
      </c>
      <c r="F59" s="22">
        <f>SUM(F61:F65)</f>
        <v>1043992</v>
      </c>
      <c r="G59" s="22">
        <f>SUM(G61:G65)</f>
        <v>1043992</v>
      </c>
      <c r="H59" s="10" t="s">
        <v>21</v>
      </c>
      <c r="I59" s="43"/>
    </row>
    <row r="60" spans="1:8" ht="15.75">
      <c r="A60" s="8" t="s">
        <v>23</v>
      </c>
      <c r="B60" s="7"/>
      <c r="C60" s="7"/>
      <c r="D60" s="7"/>
      <c r="E60" s="23"/>
      <c r="F60" s="23"/>
      <c r="G60" s="23"/>
      <c r="H60" s="7" t="s">
        <v>21</v>
      </c>
    </row>
    <row r="61" spans="1:8" ht="15.75">
      <c r="A61" s="8" t="s">
        <v>44</v>
      </c>
      <c r="B61" s="7"/>
      <c r="C61" s="7"/>
      <c r="D61" s="7"/>
      <c r="E61" s="23"/>
      <c r="F61" s="23"/>
      <c r="G61" s="23"/>
      <c r="H61" s="7"/>
    </row>
    <row r="62" spans="1:8" ht="31.5">
      <c r="A62" s="8" t="s">
        <v>37</v>
      </c>
      <c r="B62" s="7">
        <v>2142</v>
      </c>
      <c r="C62" s="7">
        <v>119</v>
      </c>
      <c r="D62" s="7">
        <v>213</v>
      </c>
      <c r="E62" s="144">
        <f>'213'!D31</f>
        <v>416992</v>
      </c>
      <c r="F62" s="23">
        <v>416992</v>
      </c>
      <c r="G62" s="23">
        <f>F62</f>
        <v>416992</v>
      </c>
      <c r="H62" s="7" t="s">
        <v>21</v>
      </c>
    </row>
    <row r="63" spans="1:8" ht="31.5">
      <c r="A63" s="8" t="s">
        <v>38</v>
      </c>
      <c r="B63" s="7">
        <v>2143</v>
      </c>
      <c r="C63" s="7">
        <v>119</v>
      </c>
      <c r="D63" s="7">
        <v>213</v>
      </c>
      <c r="E63" s="23">
        <f>'213'!D16</f>
        <v>627000</v>
      </c>
      <c r="F63" s="23">
        <v>627000</v>
      </c>
      <c r="G63" s="23">
        <f>F63</f>
        <v>627000</v>
      </c>
      <c r="H63" s="7" t="s">
        <v>21</v>
      </c>
    </row>
    <row r="64" spans="1:8" ht="31.5" hidden="1">
      <c r="A64" s="8" t="s">
        <v>39</v>
      </c>
      <c r="B64" s="7">
        <v>2144</v>
      </c>
      <c r="C64" s="7">
        <v>119</v>
      </c>
      <c r="D64" s="7"/>
      <c r="E64" s="23"/>
      <c r="F64" s="23"/>
      <c r="G64" s="23"/>
      <c r="H64" s="7" t="s">
        <v>21</v>
      </c>
    </row>
    <row r="65" spans="1:8" ht="31.5" hidden="1">
      <c r="A65" s="8" t="s">
        <v>40</v>
      </c>
      <c r="B65" s="7">
        <v>2145</v>
      </c>
      <c r="C65" s="7">
        <v>119</v>
      </c>
      <c r="D65" s="7"/>
      <c r="E65" s="23"/>
      <c r="F65" s="23"/>
      <c r="G65" s="23"/>
      <c r="H65" s="7" t="s">
        <v>21</v>
      </c>
    </row>
    <row r="66" spans="1:9" s="44" customFormat="1" ht="31.5">
      <c r="A66" s="26" t="s">
        <v>45</v>
      </c>
      <c r="B66" s="10">
        <v>2200</v>
      </c>
      <c r="C66" s="10">
        <v>300</v>
      </c>
      <c r="D66" s="10"/>
      <c r="E66" s="22">
        <f>E68+E74+E79</f>
        <v>0</v>
      </c>
      <c r="F66" s="22">
        <f>F68+F74+F79</f>
        <v>0</v>
      </c>
      <c r="G66" s="22">
        <f>G68+G74+G79</f>
        <v>0</v>
      </c>
      <c r="H66" s="17" t="s">
        <v>21</v>
      </c>
      <c r="I66" s="43"/>
    </row>
    <row r="67" spans="1:8" ht="15.75">
      <c r="A67" s="8" t="s">
        <v>23</v>
      </c>
      <c r="B67" s="7"/>
      <c r="C67" s="7"/>
      <c r="D67" s="7"/>
      <c r="E67" s="23"/>
      <c r="F67" s="23"/>
      <c r="G67" s="23"/>
      <c r="H67" s="7"/>
    </row>
    <row r="68" spans="1:9" s="44" customFormat="1" ht="47.25">
      <c r="A68" s="9" t="s">
        <v>46</v>
      </c>
      <c r="B68" s="10">
        <v>2210</v>
      </c>
      <c r="C68" s="10">
        <v>320</v>
      </c>
      <c r="D68" s="10"/>
      <c r="E68" s="22">
        <f>SUM(E70:E73)</f>
        <v>0</v>
      </c>
      <c r="F68" s="22">
        <f>SUM(F70:F73)</f>
        <v>0</v>
      </c>
      <c r="G68" s="22">
        <f>SUM(G70:G73)</f>
        <v>0</v>
      </c>
      <c r="H68" s="17">
        <f>SUM(H70:H73)</f>
        <v>0</v>
      </c>
      <c r="I68" s="43"/>
    </row>
    <row r="69" spans="1:8" ht="15.75" hidden="1">
      <c r="A69" s="8" t="s">
        <v>32</v>
      </c>
      <c r="B69" s="7"/>
      <c r="C69" s="7"/>
      <c r="D69" s="7"/>
      <c r="E69" s="23"/>
      <c r="F69" s="23"/>
      <c r="G69" s="23"/>
      <c r="H69" s="7"/>
    </row>
    <row r="70" spans="1:8" ht="47.25" hidden="1">
      <c r="A70" s="8" t="s">
        <v>47</v>
      </c>
      <c r="B70" s="7">
        <v>2211</v>
      </c>
      <c r="C70" s="7">
        <v>321</v>
      </c>
      <c r="D70" s="7"/>
      <c r="E70" s="23"/>
      <c r="F70" s="23"/>
      <c r="G70" s="23"/>
      <c r="H70" s="7"/>
    </row>
    <row r="71" spans="1:8" ht="31.5" hidden="1">
      <c r="A71" s="8" t="s">
        <v>37</v>
      </c>
      <c r="B71" s="7">
        <v>2212</v>
      </c>
      <c r="C71" s="7">
        <v>321</v>
      </c>
      <c r="D71" s="7"/>
      <c r="E71" s="23"/>
      <c r="F71" s="23"/>
      <c r="G71" s="23"/>
      <c r="H71" s="7"/>
    </row>
    <row r="72" spans="1:8" ht="31.5" hidden="1">
      <c r="A72" s="8" t="s">
        <v>38</v>
      </c>
      <c r="B72" s="7">
        <v>2213</v>
      </c>
      <c r="C72" s="7">
        <v>321</v>
      </c>
      <c r="D72" s="7"/>
      <c r="E72" s="23"/>
      <c r="F72" s="23"/>
      <c r="G72" s="23"/>
      <c r="H72" s="7"/>
    </row>
    <row r="73" spans="1:8" ht="31.5" hidden="1">
      <c r="A73" s="8" t="s">
        <v>39</v>
      </c>
      <c r="B73" s="7">
        <v>2214</v>
      </c>
      <c r="C73" s="7">
        <v>321</v>
      </c>
      <c r="D73" s="7"/>
      <c r="E73" s="23"/>
      <c r="F73" s="23"/>
      <c r="G73" s="23"/>
      <c r="H73" s="7"/>
    </row>
    <row r="74" spans="1:9" s="44" customFormat="1" ht="113.25" customHeight="1">
      <c r="A74" s="9" t="s">
        <v>48</v>
      </c>
      <c r="B74" s="10">
        <v>2230</v>
      </c>
      <c r="C74" s="10">
        <v>350</v>
      </c>
      <c r="D74" s="10"/>
      <c r="E74" s="22">
        <f>SUM(E75:E78)</f>
        <v>0</v>
      </c>
      <c r="F74" s="22">
        <f>SUM(F75:F78)</f>
        <v>0</v>
      </c>
      <c r="G74" s="22">
        <f>SUM(G75:G78)</f>
        <v>0</v>
      </c>
      <c r="H74" s="10" t="s">
        <v>21</v>
      </c>
      <c r="I74" s="43"/>
    </row>
    <row r="75" spans="1:8" ht="31.5" hidden="1">
      <c r="A75" s="8" t="s">
        <v>37</v>
      </c>
      <c r="B75" s="7">
        <v>2231</v>
      </c>
      <c r="C75" s="7">
        <v>350</v>
      </c>
      <c r="D75" s="7"/>
      <c r="E75" s="23"/>
      <c r="F75" s="23"/>
      <c r="G75" s="23"/>
      <c r="H75" s="7" t="s">
        <v>21</v>
      </c>
    </row>
    <row r="76" spans="1:8" ht="31.5" hidden="1">
      <c r="A76" s="8" t="s">
        <v>38</v>
      </c>
      <c r="B76" s="7">
        <v>2232</v>
      </c>
      <c r="C76" s="7">
        <v>350</v>
      </c>
      <c r="D76" s="7"/>
      <c r="E76" s="23"/>
      <c r="F76" s="23"/>
      <c r="G76" s="23"/>
      <c r="H76" s="7" t="s">
        <v>21</v>
      </c>
    </row>
    <row r="77" spans="1:8" ht="31.5" hidden="1">
      <c r="A77" s="8" t="s">
        <v>39</v>
      </c>
      <c r="B77" s="7">
        <v>2233</v>
      </c>
      <c r="C77" s="7">
        <v>350</v>
      </c>
      <c r="D77" s="7"/>
      <c r="E77" s="23"/>
      <c r="F77" s="23"/>
      <c r="G77" s="23"/>
      <c r="H77" s="7" t="s">
        <v>21</v>
      </c>
    </row>
    <row r="78" spans="1:8" ht="31.5" hidden="1">
      <c r="A78" s="8" t="s">
        <v>40</v>
      </c>
      <c r="B78" s="7">
        <v>2234</v>
      </c>
      <c r="C78" s="7">
        <v>350</v>
      </c>
      <c r="D78" s="7"/>
      <c r="E78" s="23"/>
      <c r="F78" s="23"/>
      <c r="G78" s="23"/>
      <c r="H78" s="7" t="s">
        <v>21</v>
      </c>
    </row>
    <row r="79" spans="1:9" s="44" customFormat="1" ht="15.75">
      <c r="A79" s="147" t="s">
        <v>389</v>
      </c>
      <c r="B79" s="148">
        <v>2240</v>
      </c>
      <c r="C79" s="148">
        <v>360</v>
      </c>
      <c r="D79" s="10"/>
      <c r="E79" s="22">
        <f>SUM(E80:E83)</f>
        <v>0</v>
      </c>
      <c r="F79" s="22">
        <f>SUM(F80:F83)</f>
        <v>0</v>
      </c>
      <c r="G79" s="22">
        <f>SUM(G80:G83)</f>
        <v>0</v>
      </c>
      <c r="H79" s="10" t="s">
        <v>21</v>
      </c>
      <c r="I79" s="43"/>
    </row>
    <row r="80" spans="1:8" ht="31.5" hidden="1">
      <c r="A80" s="8" t="s">
        <v>37</v>
      </c>
      <c r="B80" s="7">
        <v>2241</v>
      </c>
      <c r="C80" s="7">
        <v>360</v>
      </c>
      <c r="D80" s="7"/>
      <c r="E80" s="23"/>
      <c r="F80" s="23"/>
      <c r="G80" s="23"/>
      <c r="H80" s="7" t="s">
        <v>21</v>
      </c>
    </row>
    <row r="81" spans="1:8" ht="31.5" hidden="1">
      <c r="A81" s="8" t="s">
        <v>38</v>
      </c>
      <c r="B81" s="7">
        <v>2242</v>
      </c>
      <c r="C81" s="7">
        <v>360</v>
      </c>
      <c r="D81" s="7"/>
      <c r="E81" s="23"/>
      <c r="F81" s="23"/>
      <c r="G81" s="23"/>
      <c r="H81" s="7" t="s">
        <v>21</v>
      </c>
    </row>
    <row r="82" spans="1:8" ht="31.5" hidden="1">
      <c r="A82" s="8" t="s">
        <v>39</v>
      </c>
      <c r="B82" s="7">
        <v>2243</v>
      </c>
      <c r="C82" s="7">
        <v>360</v>
      </c>
      <c r="D82" s="7"/>
      <c r="E82" s="23"/>
      <c r="F82" s="23"/>
      <c r="G82" s="23"/>
      <c r="H82" s="7" t="s">
        <v>21</v>
      </c>
    </row>
    <row r="83" spans="1:8" ht="31.5" hidden="1">
      <c r="A83" s="8" t="s">
        <v>40</v>
      </c>
      <c r="B83" s="7">
        <v>2244</v>
      </c>
      <c r="C83" s="7">
        <v>360</v>
      </c>
      <c r="D83" s="7"/>
      <c r="E83" s="23"/>
      <c r="F83" s="23"/>
      <c r="G83" s="23"/>
      <c r="H83" s="7" t="s">
        <v>21</v>
      </c>
    </row>
    <row r="84" spans="1:9" s="44" customFormat="1" ht="31.5">
      <c r="A84" s="26" t="s">
        <v>49</v>
      </c>
      <c r="B84" s="10">
        <v>2300</v>
      </c>
      <c r="C84" s="10">
        <v>850</v>
      </c>
      <c r="D84" s="10"/>
      <c r="E84" s="22">
        <f>SUM(E86:E88)</f>
        <v>33000</v>
      </c>
      <c r="F84" s="22">
        <f>SUM(F86:F88)</f>
        <v>3000</v>
      </c>
      <c r="G84" s="22">
        <f>SUM(G86:G88)</f>
        <v>3000</v>
      </c>
      <c r="H84" s="10" t="s">
        <v>21</v>
      </c>
      <c r="I84" s="43"/>
    </row>
    <row r="85" spans="1:8" ht="15.75">
      <c r="A85" s="8" t="s">
        <v>32</v>
      </c>
      <c r="B85" s="7"/>
      <c r="C85" s="7"/>
      <c r="D85" s="7"/>
      <c r="E85" s="23"/>
      <c r="F85" s="23"/>
      <c r="G85" s="23"/>
      <c r="H85" s="7"/>
    </row>
    <row r="86" spans="1:8" ht="31.5">
      <c r="A86" s="8" t="s">
        <v>50</v>
      </c>
      <c r="B86" s="7">
        <v>2310</v>
      </c>
      <c r="C86" s="7">
        <v>851</v>
      </c>
      <c r="D86" s="7">
        <v>291</v>
      </c>
      <c r="E86" s="150">
        <f>проч!E9</f>
        <v>2000</v>
      </c>
      <c r="F86" s="23">
        <v>2000</v>
      </c>
      <c r="G86" s="23">
        <f>F86</f>
        <v>2000</v>
      </c>
      <c r="H86" s="7" t="s">
        <v>21</v>
      </c>
    </row>
    <row r="87" spans="1:8" ht="63">
      <c r="A87" s="8" t="s">
        <v>51</v>
      </c>
      <c r="B87" s="7">
        <v>2320</v>
      </c>
      <c r="C87" s="7">
        <v>852</v>
      </c>
      <c r="D87" s="7">
        <v>291</v>
      </c>
      <c r="E87" s="23">
        <f>проч!E23</f>
        <v>0</v>
      </c>
      <c r="F87" s="23"/>
      <c r="G87" s="23"/>
      <c r="H87" s="7" t="s">
        <v>21</v>
      </c>
    </row>
    <row r="88" spans="1:9" s="44" customFormat="1" ht="47.25">
      <c r="A88" s="9" t="s">
        <v>52</v>
      </c>
      <c r="B88" s="10">
        <v>2330</v>
      </c>
      <c r="C88" s="10">
        <v>853</v>
      </c>
      <c r="D88" s="10"/>
      <c r="E88" s="22">
        <f>SUM(E89:E93)</f>
        <v>31000</v>
      </c>
      <c r="F88" s="22">
        <f>SUM(F89:F93)</f>
        <v>1000</v>
      </c>
      <c r="G88" s="22">
        <f>SUM(G89:G93)</f>
        <v>1000</v>
      </c>
      <c r="H88" s="10" t="s">
        <v>21</v>
      </c>
      <c r="I88" s="43"/>
    </row>
    <row r="89" spans="1:8" ht="31.5">
      <c r="A89" s="8" t="s">
        <v>37</v>
      </c>
      <c r="B89" s="7">
        <v>2331</v>
      </c>
      <c r="C89" s="7">
        <v>853</v>
      </c>
      <c r="D89" s="7">
        <v>291</v>
      </c>
      <c r="E89" s="150">
        <f>проч!E16</f>
        <v>1000</v>
      </c>
      <c r="F89" s="23">
        <v>1000</v>
      </c>
      <c r="G89" s="23">
        <f>F89</f>
        <v>1000</v>
      </c>
      <c r="H89" s="7" t="s">
        <v>21</v>
      </c>
    </row>
    <row r="90" spans="1:8" ht="31.5">
      <c r="A90" s="8" t="s">
        <v>37</v>
      </c>
      <c r="B90" s="7">
        <f>B89+1</f>
        <v>2332</v>
      </c>
      <c r="C90" s="7">
        <v>853</v>
      </c>
      <c r="D90" s="7">
        <v>292</v>
      </c>
      <c r="E90" s="150">
        <f>проч!E30</f>
        <v>0</v>
      </c>
      <c r="F90" s="23"/>
      <c r="G90" s="23"/>
      <c r="H90" s="7" t="s">
        <v>21</v>
      </c>
    </row>
    <row r="91" spans="1:8" ht="31.5">
      <c r="A91" s="8" t="s">
        <v>38</v>
      </c>
      <c r="B91" s="7">
        <f>B90+1</f>
        <v>2333</v>
      </c>
      <c r="C91" s="7">
        <v>853</v>
      </c>
      <c r="D91" s="7">
        <v>295</v>
      </c>
      <c r="E91" s="150">
        <f>проч!E37</f>
        <v>30000</v>
      </c>
      <c r="F91" s="23"/>
      <c r="G91" s="23"/>
      <c r="H91" s="7" t="s">
        <v>21</v>
      </c>
    </row>
    <row r="92" spans="1:8" ht="31.5" hidden="1">
      <c r="A92" s="8" t="s">
        <v>39</v>
      </c>
      <c r="B92" s="7">
        <f>B91+1</f>
        <v>2334</v>
      </c>
      <c r="C92" s="7">
        <v>853</v>
      </c>
      <c r="D92" s="7"/>
      <c r="E92" s="23"/>
      <c r="F92" s="23"/>
      <c r="G92" s="23"/>
      <c r="H92" s="7" t="s">
        <v>21</v>
      </c>
    </row>
    <row r="93" spans="1:8" ht="31.5" hidden="1">
      <c r="A93" s="8" t="s">
        <v>40</v>
      </c>
      <c r="B93" s="7">
        <f>B92+1</f>
        <v>2335</v>
      </c>
      <c r="C93" s="7">
        <v>853</v>
      </c>
      <c r="D93" s="7"/>
      <c r="E93" s="23"/>
      <c r="F93" s="23"/>
      <c r="G93" s="23"/>
      <c r="H93" s="7" t="s">
        <v>21</v>
      </c>
    </row>
    <row r="94" spans="1:9" s="44" customFormat="1" ht="47.25">
      <c r="A94" s="149" t="s">
        <v>53</v>
      </c>
      <c r="B94" s="148">
        <v>2400</v>
      </c>
      <c r="C94" s="148" t="s">
        <v>21</v>
      </c>
      <c r="D94" s="10"/>
      <c r="E94" s="22">
        <f>E96</f>
        <v>0</v>
      </c>
      <c r="F94" s="22">
        <f>F96</f>
        <v>0</v>
      </c>
      <c r="G94" s="22">
        <f>G96</f>
        <v>0</v>
      </c>
      <c r="H94" s="10" t="s">
        <v>21</v>
      </c>
      <c r="I94" s="43"/>
    </row>
    <row r="95" spans="1:8" ht="15.75">
      <c r="A95" s="146" t="s">
        <v>32</v>
      </c>
      <c r="B95" s="145"/>
      <c r="C95" s="145"/>
      <c r="D95" s="7"/>
      <c r="E95" s="23"/>
      <c r="F95" s="23"/>
      <c r="G95" s="23"/>
      <c r="H95" s="7"/>
    </row>
    <row r="96" spans="1:9" s="44" customFormat="1" ht="31.5">
      <c r="A96" s="147" t="s">
        <v>390</v>
      </c>
      <c r="B96" s="148">
        <v>2410</v>
      </c>
      <c r="C96" s="148">
        <v>613</v>
      </c>
      <c r="D96" s="10"/>
      <c r="E96" s="22">
        <f>SUM(E97:E101)</f>
        <v>0</v>
      </c>
      <c r="F96" s="22">
        <f>SUM(F97:F101)</f>
        <v>0</v>
      </c>
      <c r="G96" s="22">
        <f>SUM(G97:G101)</f>
        <v>0</v>
      </c>
      <c r="H96" s="10" t="s">
        <v>21</v>
      </c>
      <c r="I96" s="43"/>
    </row>
    <row r="97" spans="1:8" ht="31.5">
      <c r="A97" s="146" t="s">
        <v>391</v>
      </c>
      <c r="B97" s="145">
        <v>2420</v>
      </c>
      <c r="C97" s="145">
        <v>623</v>
      </c>
      <c r="D97" s="7"/>
      <c r="E97" s="23"/>
      <c r="F97" s="23"/>
      <c r="G97" s="23"/>
      <c r="H97" s="7" t="s">
        <v>21</v>
      </c>
    </row>
    <row r="98" spans="1:8" ht="63">
      <c r="A98" s="146" t="s">
        <v>392</v>
      </c>
      <c r="B98" s="145">
        <v>2430</v>
      </c>
      <c r="C98" s="145">
        <v>634</v>
      </c>
      <c r="D98" s="7"/>
      <c r="E98" s="23"/>
      <c r="F98" s="23"/>
      <c r="G98" s="23"/>
      <c r="H98" s="7" t="s">
        <v>21</v>
      </c>
    </row>
    <row r="99" spans="1:8" ht="31.5">
      <c r="A99" s="146" t="s">
        <v>54</v>
      </c>
      <c r="B99" s="145">
        <v>2440</v>
      </c>
      <c r="C99" s="145">
        <v>810</v>
      </c>
      <c r="D99" s="7"/>
      <c r="E99" s="23"/>
      <c r="F99" s="23"/>
      <c r="G99" s="23"/>
      <c r="H99" s="7" t="s">
        <v>21</v>
      </c>
    </row>
    <row r="100" spans="1:8" ht="15.75">
      <c r="A100" s="146" t="s">
        <v>393</v>
      </c>
      <c r="B100" s="145">
        <v>2450</v>
      </c>
      <c r="C100" s="145">
        <v>862</v>
      </c>
      <c r="D100" s="7"/>
      <c r="E100" s="23"/>
      <c r="F100" s="23"/>
      <c r="G100" s="23"/>
      <c r="H100" s="7" t="s">
        <v>21</v>
      </c>
    </row>
    <row r="101" spans="1:8" ht="63.75" customHeight="1">
      <c r="A101" s="146" t="s">
        <v>394</v>
      </c>
      <c r="B101" s="145">
        <v>2460</v>
      </c>
      <c r="C101" s="145">
        <v>863</v>
      </c>
      <c r="D101" s="7"/>
      <c r="E101" s="23"/>
      <c r="F101" s="23"/>
      <c r="G101" s="23"/>
      <c r="H101" s="7" t="s">
        <v>21</v>
      </c>
    </row>
    <row r="102" spans="1:9" s="44" customFormat="1" ht="31.5">
      <c r="A102" s="26" t="s">
        <v>55</v>
      </c>
      <c r="B102" s="10">
        <v>2500</v>
      </c>
      <c r="C102" s="10" t="s">
        <v>21</v>
      </c>
      <c r="D102" s="10"/>
      <c r="E102" s="22">
        <f>SUM(E103:E107)</f>
        <v>0</v>
      </c>
      <c r="F102" s="22">
        <f>SUM(F103:F107)</f>
        <v>0</v>
      </c>
      <c r="G102" s="22">
        <f>SUM(G103:G107)</f>
        <v>0</v>
      </c>
      <c r="H102" s="10" t="s">
        <v>21</v>
      </c>
      <c r="I102" s="43"/>
    </row>
    <row r="103" spans="1:8" ht="31.5" hidden="1">
      <c r="A103" s="8" t="s">
        <v>37</v>
      </c>
      <c r="B103" s="7">
        <v>2501</v>
      </c>
      <c r="C103" s="7" t="s">
        <v>21</v>
      </c>
      <c r="D103" s="7"/>
      <c r="E103" s="23"/>
      <c r="F103" s="23"/>
      <c r="G103" s="23"/>
      <c r="H103" s="7" t="s">
        <v>21</v>
      </c>
    </row>
    <row r="104" spans="1:8" ht="31.5" hidden="1">
      <c r="A104" s="8" t="s">
        <v>38</v>
      </c>
      <c r="B104" s="7">
        <v>2502</v>
      </c>
      <c r="C104" s="7" t="s">
        <v>21</v>
      </c>
      <c r="D104" s="7"/>
      <c r="E104" s="23"/>
      <c r="F104" s="23"/>
      <c r="G104" s="23"/>
      <c r="H104" s="7" t="s">
        <v>21</v>
      </c>
    </row>
    <row r="105" spans="1:8" ht="31.5" hidden="1">
      <c r="A105" s="8" t="s">
        <v>39</v>
      </c>
      <c r="B105" s="7">
        <v>2503</v>
      </c>
      <c r="C105" s="7" t="s">
        <v>21</v>
      </c>
      <c r="D105" s="7"/>
      <c r="E105" s="23"/>
      <c r="F105" s="23"/>
      <c r="G105" s="23"/>
      <c r="H105" s="7" t="s">
        <v>21</v>
      </c>
    </row>
    <row r="106" spans="1:8" ht="31.5" hidden="1">
      <c r="A106" s="8" t="s">
        <v>40</v>
      </c>
      <c r="B106" s="7">
        <v>2504</v>
      </c>
      <c r="C106" s="7" t="s">
        <v>21</v>
      </c>
      <c r="D106" s="7"/>
      <c r="E106" s="23"/>
      <c r="F106" s="23"/>
      <c r="G106" s="23"/>
      <c r="H106" s="7" t="s">
        <v>21</v>
      </c>
    </row>
    <row r="107" spans="1:8" ht="85.5" customHeight="1" hidden="1">
      <c r="A107" s="8" t="s">
        <v>56</v>
      </c>
      <c r="B107" s="7">
        <v>2520</v>
      </c>
      <c r="C107" s="7">
        <v>831</v>
      </c>
      <c r="D107" s="7"/>
      <c r="E107" s="23"/>
      <c r="F107" s="23"/>
      <c r="G107" s="23"/>
      <c r="H107" s="7" t="s">
        <v>21</v>
      </c>
    </row>
    <row r="108" spans="1:9" s="48" customFormat="1" ht="34.5" customHeight="1">
      <c r="A108" s="46" t="s">
        <v>195</v>
      </c>
      <c r="B108" s="7">
        <v>2600</v>
      </c>
      <c r="C108" s="7" t="s">
        <v>21</v>
      </c>
      <c r="D108" s="7"/>
      <c r="E108" s="23">
        <f>E110+E115+E120+E125+E154+E151</f>
        <v>1593665.49</v>
      </c>
      <c r="F108" s="23">
        <f>F110+F115+F120+F125+F154+F151</f>
        <v>749236.0000000001</v>
      </c>
      <c r="G108" s="23">
        <f>G110+G115+G120+G125+G154+G151</f>
        <v>749236.0000000001</v>
      </c>
      <c r="H108" s="27"/>
      <c r="I108" s="47"/>
    </row>
    <row r="109" spans="1:8" ht="15.75">
      <c r="A109" s="8" t="s">
        <v>23</v>
      </c>
      <c r="B109" s="7"/>
      <c r="C109" s="7"/>
      <c r="D109" s="7"/>
      <c r="E109" s="23"/>
      <c r="F109" s="23"/>
      <c r="G109" s="23"/>
      <c r="H109" s="7"/>
    </row>
    <row r="110" spans="1:9" s="44" customFormat="1" ht="31.5">
      <c r="A110" s="9" t="s">
        <v>57</v>
      </c>
      <c r="B110" s="10">
        <v>2610</v>
      </c>
      <c r="C110" s="10">
        <v>241</v>
      </c>
      <c r="D110" s="10"/>
      <c r="E110" s="22">
        <f>SUM(E111:E114)</f>
        <v>0</v>
      </c>
      <c r="F110" s="22">
        <f>SUM(F111:F114)</f>
        <v>0</v>
      </c>
      <c r="G110" s="22">
        <f>SUM(G111:G114)</f>
        <v>0</v>
      </c>
      <c r="H110" s="10"/>
      <c r="I110" s="43"/>
    </row>
    <row r="111" spans="1:8" ht="31.5" hidden="1">
      <c r="A111" s="8" t="s">
        <v>37</v>
      </c>
      <c r="B111" s="7">
        <v>2611</v>
      </c>
      <c r="C111" s="7">
        <v>241</v>
      </c>
      <c r="D111" s="7"/>
      <c r="E111" s="23"/>
      <c r="F111" s="23"/>
      <c r="G111" s="23"/>
      <c r="H111" s="7"/>
    </row>
    <row r="112" spans="1:8" ht="31.5" hidden="1">
      <c r="A112" s="8" t="s">
        <v>38</v>
      </c>
      <c r="B112" s="7">
        <v>2612</v>
      </c>
      <c r="C112" s="7">
        <v>241</v>
      </c>
      <c r="D112" s="7"/>
      <c r="E112" s="23"/>
      <c r="F112" s="23"/>
      <c r="G112" s="23"/>
      <c r="H112" s="7"/>
    </row>
    <row r="113" spans="1:8" ht="31.5" hidden="1">
      <c r="A113" s="8" t="s">
        <v>39</v>
      </c>
      <c r="B113" s="7">
        <v>2613</v>
      </c>
      <c r="C113" s="7">
        <v>241</v>
      </c>
      <c r="D113" s="7"/>
      <c r="E113" s="23"/>
      <c r="F113" s="23"/>
      <c r="G113" s="23"/>
      <c r="H113" s="7"/>
    </row>
    <row r="114" spans="1:8" ht="31.5" hidden="1">
      <c r="A114" s="8" t="s">
        <v>40</v>
      </c>
      <c r="B114" s="7">
        <v>2614</v>
      </c>
      <c r="C114" s="7">
        <v>241</v>
      </c>
      <c r="D114" s="7"/>
      <c r="E114" s="23"/>
      <c r="F114" s="23"/>
      <c r="G114" s="23"/>
      <c r="H114" s="7"/>
    </row>
    <row r="115" spans="1:9" s="44" customFormat="1" ht="47.25">
      <c r="A115" s="9" t="s">
        <v>58</v>
      </c>
      <c r="B115" s="10">
        <v>2620</v>
      </c>
      <c r="C115" s="10">
        <v>242</v>
      </c>
      <c r="D115" s="10"/>
      <c r="E115" s="22">
        <f>SUM(E116:E119)</f>
        <v>0</v>
      </c>
      <c r="F115" s="22">
        <f>SUM(F116:F119)</f>
        <v>0</v>
      </c>
      <c r="G115" s="22">
        <f>SUM(G116:G119)</f>
        <v>0</v>
      </c>
      <c r="H115" s="10"/>
      <c r="I115" s="43"/>
    </row>
    <row r="116" spans="1:8" ht="31.5" hidden="1">
      <c r="A116" s="8" t="s">
        <v>37</v>
      </c>
      <c r="B116" s="7">
        <v>2621</v>
      </c>
      <c r="C116" s="7">
        <v>242</v>
      </c>
      <c r="D116" s="7"/>
      <c r="E116" s="23"/>
      <c r="F116" s="23"/>
      <c r="G116" s="23"/>
      <c r="H116" s="7"/>
    </row>
    <row r="117" spans="1:8" ht="31.5" hidden="1">
      <c r="A117" s="8" t="s">
        <v>38</v>
      </c>
      <c r="B117" s="7">
        <v>2622</v>
      </c>
      <c r="C117" s="7">
        <v>242</v>
      </c>
      <c r="D117" s="7"/>
      <c r="E117" s="23"/>
      <c r="F117" s="23"/>
      <c r="G117" s="23"/>
      <c r="H117" s="7"/>
    </row>
    <row r="118" spans="1:8" ht="31.5" hidden="1">
      <c r="A118" s="8" t="s">
        <v>39</v>
      </c>
      <c r="B118" s="7">
        <v>2623</v>
      </c>
      <c r="C118" s="7">
        <v>242</v>
      </c>
      <c r="D118" s="7"/>
      <c r="E118" s="23"/>
      <c r="F118" s="23"/>
      <c r="G118" s="23"/>
      <c r="H118" s="7"/>
    </row>
    <row r="119" spans="1:8" ht="15" customHeight="1" hidden="1">
      <c r="A119" s="8" t="s">
        <v>40</v>
      </c>
      <c r="B119" s="7">
        <v>2624</v>
      </c>
      <c r="C119" s="7">
        <v>242</v>
      </c>
      <c r="D119" s="7"/>
      <c r="E119" s="23"/>
      <c r="F119" s="23"/>
      <c r="G119" s="23"/>
      <c r="H119" s="7"/>
    </row>
    <row r="120" spans="1:9" s="44" customFormat="1" ht="47.25">
      <c r="A120" s="9" t="s">
        <v>59</v>
      </c>
      <c r="B120" s="10">
        <v>2630</v>
      </c>
      <c r="C120" s="10">
        <v>243</v>
      </c>
      <c r="D120" s="10"/>
      <c r="E120" s="22">
        <f>SUM(E121:E124)</f>
        <v>0</v>
      </c>
      <c r="F120" s="22">
        <f>SUM(F121:F124)</f>
        <v>0</v>
      </c>
      <c r="G120" s="22">
        <f>SUM(G121:G124)</f>
        <v>0</v>
      </c>
      <c r="H120" s="10"/>
      <c r="I120" s="43"/>
    </row>
    <row r="121" spans="1:8" ht="31.5" hidden="1">
      <c r="A121" s="8" t="s">
        <v>37</v>
      </c>
      <c r="B121" s="7">
        <v>2631</v>
      </c>
      <c r="C121" s="7">
        <v>243</v>
      </c>
      <c r="D121" s="7"/>
      <c r="E121" s="23"/>
      <c r="F121" s="23"/>
      <c r="G121" s="23"/>
      <c r="H121" s="7"/>
    </row>
    <row r="122" spans="1:8" ht="31.5" hidden="1">
      <c r="A122" s="8" t="s">
        <v>38</v>
      </c>
      <c r="B122" s="7">
        <v>2632</v>
      </c>
      <c r="C122" s="7">
        <v>243</v>
      </c>
      <c r="D122" s="7"/>
      <c r="E122" s="23"/>
      <c r="F122" s="23"/>
      <c r="G122" s="23"/>
      <c r="H122" s="7"/>
    </row>
    <row r="123" spans="1:8" ht="31.5" hidden="1">
      <c r="A123" s="8" t="s">
        <v>39</v>
      </c>
      <c r="B123" s="7">
        <v>2633</v>
      </c>
      <c r="C123" s="7">
        <v>243</v>
      </c>
      <c r="D123" s="7"/>
      <c r="E123" s="23"/>
      <c r="F123" s="23"/>
      <c r="G123" s="23"/>
      <c r="H123" s="7"/>
    </row>
    <row r="124" spans="1:8" ht="31.5" hidden="1">
      <c r="A124" s="8" t="s">
        <v>40</v>
      </c>
      <c r="B124" s="7">
        <v>2634</v>
      </c>
      <c r="C124" s="7">
        <v>243</v>
      </c>
      <c r="D124" s="7"/>
      <c r="E124" s="23"/>
      <c r="F124" s="23"/>
      <c r="G124" s="23"/>
      <c r="H124" s="7"/>
    </row>
    <row r="125" spans="1:8" ht="31.5">
      <c r="A125" s="9" t="s">
        <v>60</v>
      </c>
      <c r="B125" s="10">
        <v>2640</v>
      </c>
      <c r="C125" s="10">
        <v>244</v>
      </c>
      <c r="D125" s="9"/>
      <c r="E125" s="17">
        <f>SUM(E127:E150)</f>
        <v>1593665.49</v>
      </c>
      <c r="F125" s="17">
        <f>SUM(F127:F144)</f>
        <v>749236.0000000001</v>
      </c>
      <c r="G125" s="17">
        <f>SUM(G127:G144)</f>
        <v>749236.0000000001</v>
      </c>
      <c r="H125" s="9"/>
    </row>
    <row r="126" spans="1:8" ht="15.75">
      <c r="A126" s="8" t="s">
        <v>32</v>
      </c>
      <c r="B126" s="7"/>
      <c r="C126" s="7"/>
      <c r="D126" s="7"/>
      <c r="E126" s="23"/>
      <c r="F126" s="23"/>
      <c r="G126" s="23"/>
      <c r="H126" s="7"/>
    </row>
    <row r="127" spans="1:8" ht="31.5">
      <c r="A127" s="8" t="s">
        <v>37</v>
      </c>
      <c r="B127" s="7">
        <v>2641</v>
      </c>
      <c r="C127" s="7">
        <v>244</v>
      </c>
      <c r="D127" s="7">
        <v>223</v>
      </c>
      <c r="E127" s="144">
        <f>'223'!F13</f>
        <v>21600</v>
      </c>
      <c r="F127" s="23">
        <v>21600</v>
      </c>
      <c r="G127" s="23">
        <f>F127</f>
        <v>21600</v>
      </c>
      <c r="H127" s="7"/>
    </row>
    <row r="128" spans="1:8" ht="31.5">
      <c r="A128" s="8" t="s">
        <v>37</v>
      </c>
      <c r="B128" s="7">
        <f>B127+1</f>
        <v>2642</v>
      </c>
      <c r="C128" s="7">
        <v>244</v>
      </c>
      <c r="D128" s="7">
        <v>225</v>
      </c>
      <c r="E128" s="144">
        <f>'225'!E11</f>
        <v>6480.16</v>
      </c>
      <c r="F128" s="23">
        <v>6480.16</v>
      </c>
      <c r="G128" s="23">
        <f>F128</f>
        <v>6480.16</v>
      </c>
      <c r="H128" s="7"/>
    </row>
    <row r="129" spans="1:8" ht="31.5">
      <c r="A129" s="8" t="s">
        <v>37</v>
      </c>
      <c r="B129" s="7">
        <f>B128+1</f>
        <v>2643</v>
      </c>
      <c r="C129" s="7">
        <v>244</v>
      </c>
      <c r="D129" s="7">
        <v>226</v>
      </c>
      <c r="E129" s="144">
        <f>'226'!D14</f>
        <v>45888.840000000004</v>
      </c>
      <c r="F129" s="23">
        <v>45291.42</v>
      </c>
      <c r="G129" s="23">
        <f>F129</f>
        <v>45291.42</v>
      </c>
      <c r="H129" s="7"/>
    </row>
    <row r="130" spans="1:8" ht="31.5">
      <c r="A130" s="8" t="s">
        <v>37</v>
      </c>
      <c r="B130" s="7">
        <f>B129+1</f>
        <v>2644</v>
      </c>
      <c r="C130" s="7">
        <v>244</v>
      </c>
      <c r="D130" s="7">
        <v>342</v>
      </c>
      <c r="E130" s="144">
        <f>'342'!E15</f>
        <v>120967</v>
      </c>
      <c r="F130" s="23">
        <v>120967</v>
      </c>
      <c r="G130" s="23">
        <f>F130</f>
        <v>120967</v>
      </c>
      <c r="H130" s="7"/>
    </row>
    <row r="131" spans="1:8" ht="31.5" hidden="1">
      <c r="A131" s="8" t="str">
        <f>A130</f>
        <v>с указанием источника финансирования (местный бюджет);</v>
      </c>
      <c r="B131" s="7"/>
      <c r="C131" s="7">
        <f>C130</f>
        <v>244</v>
      </c>
      <c r="D131" s="7"/>
      <c r="E131" s="144"/>
      <c r="F131" s="23"/>
      <c r="G131" s="23"/>
      <c r="H131" s="7"/>
    </row>
    <row r="132" spans="1:8" ht="31.5" hidden="1">
      <c r="A132" s="8" t="s">
        <v>37</v>
      </c>
      <c r="B132" s="7"/>
      <c r="C132" s="7">
        <v>244</v>
      </c>
      <c r="D132" s="7"/>
      <c r="E132" s="144"/>
      <c r="F132" s="23"/>
      <c r="G132" s="23"/>
      <c r="H132" s="7"/>
    </row>
    <row r="133" spans="1:8" ht="31.5" hidden="1">
      <c r="A133" s="8" t="s">
        <v>37</v>
      </c>
      <c r="B133" s="7"/>
      <c r="C133" s="7">
        <v>244</v>
      </c>
      <c r="D133" s="7"/>
      <c r="E133" s="144"/>
      <c r="F133" s="23"/>
      <c r="G133" s="23"/>
      <c r="H133" s="7"/>
    </row>
    <row r="134" spans="1:8" ht="31.5">
      <c r="A134" s="8" t="s">
        <v>37</v>
      </c>
      <c r="B134" s="7">
        <v>2645</v>
      </c>
      <c r="C134" s="7">
        <v>244</v>
      </c>
      <c r="D134" s="7">
        <v>343</v>
      </c>
      <c r="E134" s="144">
        <f>'343'!E8</f>
        <v>356900</v>
      </c>
      <c r="F134" s="23">
        <v>356900</v>
      </c>
      <c r="G134" s="23">
        <f>F134</f>
        <v>356900</v>
      </c>
      <c r="H134" s="7"/>
    </row>
    <row r="135" spans="1:8" ht="31.5">
      <c r="A135" s="8" t="s">
        <v>37</v>
      </c>
      <c r="B135" s="7">
        <v>2645</v>
      </c>
      <c r="C135" s="7">
        <v>247</v>
      </c>
      <c r="D135" s="7">
        <v>223</v>
      </c>
      <c r="E135" s="144">
        <f>'223'!F23</f>
        <v>123997.42000000001</v>
      </c>
      <c r="F135" s="23">
        <v>123997.42</v>
      </c>
      <c r="G135" s="23">
        <f>F135</f>
        <v>123997.42</v>
      </c>
      <c r="H135" s="7"/>
    </row>
    <row r="136" spans="1:8" ht="31.5">
      <c r="A136" s="8" t="s">
        <v>38</v>
      </c>
      <c r="B136" s="7">
        <f>B134+1</f>
        <v>2646</v>
      </c>
      <c r="C136" s="7">
        <v>244</v>
      </c>
      <c r="D136" s="7">
        <v>221</v>
      </c>
      <c r="E136" s="23">
        <f>'221'!F9</f>
        <v>10000</v>
      </c>
      <c r="F136" s="23">
        <v>10000</v>
      </c>
      <c r="G136" s="23">
        <f>F136</f>
        <v>10000</v>
      </c>
      <c r="H136" s="7"/>
    </row>
    <row r="137" spans="1:10" ht="31.5">
      <c r="A137" s="8" t="s">
        <v>38</v>
      </c>
      <c r="B137" s="7">
        <v>2647</v>
      </c>
      <c r="C137" s="7">
        <v>244</v>
      </c>
      <c r="D137" s="7">
        <v>226</v>
      </c>
      <c r="E137" s="23">
        <f>'226'!D23</f>
        <v>27000</v>
      </c>
      <c r="F137" s="23">
        <v>27000</v>
      </c>
      <c r="G137" s="23">
        <f>F137</f>
        <v>27000</v>
      </c>
      <c r="H137" s="7"/>
      <c r="J137" s="80"/>
    </row>
    <row r="138" spans="1:8" ht="31.5">
      <c r="A138" s="8" t="s">
        <v>185</v>
      </c>
      <c r="B138" s="7">
        <v>2648</v>
      </c>
      <c r="C138" s="7">
        <v>244</v>
      </c>
      <c r="D138" s="7">
        <v>310</v>
      </c>
      <c r="E138" s="23">
        <f>'310'!E8</f>
        <v>37000</v>
      </c>
      <c r="F138" s="23">
        <v>37000</v>
      </c>
      <c r="G138" s="23">
        <f>F138</f>
        <v>37000</v>
      </c>
      <c r="H138" s="7"/>
    </row>
    <row r="139" spans="1:8" ht="31.5" hidden="1">
      <c r="A139" s="8" t="str">
        <f>A138</f>
        <v>с указанием источника финансирования (краевой бюджет));</v>
      </c>
      <c r="B139" s="7"/>
      <c r="C139" s="7">
        <f>C138</f>
        <v>244</v>
      </c>
      <c r="D139" s="7"/>
      <c r="E139" s="23"/>
      <c r="F139" s="23"/>
      <c r="G139" s="23"/>
      <c r="H139" s="7"/>
    </row>
    <row r="140" spans="1:8" ht="31.5">
      <c r="A140" s="8" t="s">
        <v>204</v>
      </c>
      <c r="B140" s="7">
        <v>2649</v>
      </c>
      <c r="C140" s="7">
        <v>244</v>
      </c>
      <c r="D140" s="7">
        <v>342</v>
      </c>
      <c r="E140" s="23">
        <f>'342'!E7</f>
        <v>239440.47</v>
      </c>
      <c r="F140" s="23"/>
      <c r="G140" s="23"/>
      <c r="H140" s="7"/>
    </row>
    <row r="141" spans="1:8" ht="31.5">
      <c r="A141" s="8" t="s">
        <v>204</v>
      </c>
      <c r="B141" s="7">
        <f>B140+1</f>
        <v>2650</v>
      </c>
      <c r="C141" s="7">
        <v>244</v>
      </c>
      <c r="D141" s="7">
        <v>346</v>
      </c>
      <c r="E141" s="23">
        <f>'346'!E8</f>
        <v>26000</v>
      </c>
      <c r="F141" s="23"/>
      <c r="G141" s="23"/>
      <c r="H141" s="7"/>
    </row>
    <row r="142" spans="1:8" ht="47.25">
      <c r="A142" s="8" t="str">
        <f>A24</f>
        <v>МП "Обеспечение безопасности населения" (За оказание охранных услуг по физической охране)</v>
      </c>
      <c r="B142" s="7">
        <v>2651</v>
      </c>
      <c r="C142" s="7">
        <v>244</v>
      </c>
      <c r="D142" s="7">
        <v>226</v>
      </c>
      <c r="E142" s="23">
        <f>программы!E15</f>
        <v>433831.6</v>
      </c>
      <c r="F142" s="23"/>
      <c r="G142" s="23"/>
      <c r="H142" s="7"/>
    </row>
    <row r="143" spans="1:8" ht="78.75">
      <c r="A143" s="8" t="s">
        <v>264</v>
      </c>
      <c r="B143" s="7">
        <v>2652</v>
      </c>
      <c r="C143" s="7">
        <v>244</v>
      </c>
      <c r="D143" s="7">
        <v>225</v>
      </c>
      <c r="E143" s="23">
        <f>программы!E7</f>
        <v>42000</v>
      </c>
      <c r="F143" s="23"/>
      <c r="G143" s="23"/>
      <c r="H143" s="7"/>
    </row>
    <row r="144" spans="1:8" ht="31.5" hidden="1">
      <c r="A144" s="8" t="s">
        <v>40</v>
      </c>
      <c r="B144" s="7"/>
      <c r="C144" s="7">
        <v>244</v>
      </c>
      <c r="D144" s="7"/>
      <c r="E144" s="23"/>
      <c r="F144" s="23"/>
      <c r="G144" s="23"/>
      <c r="H144" s="7"/>
    </row>
    <row r="145" spans="1:8" ht="63">
      <c r="A145" s="8" t="s">
        <v>267</v>
      </c>
      <c r="B145" s="7">
        <v>2653</v>
      </c>
      <c r="C145" s="7">
        <v>244</v>
      </c>
      <c r="D145" s="7">
        <v>310</v>
      </c>
      <c r="E145" s="23">
        <f>программы!E23</f>
        <v>0</v>
      </c>
      <c r="F145" s="23"/>
      <c r="G145" s="23"/>
      <c r="H145" s="7"/>
    </row>
    <row r="146" spans="1:8" ht="63">
      <c r="A146" s="8" t="s">
        <v>267</v>
      </c>
      <c r="B146" s="7">
        <f>B145+1</f>
        <v>2654</v>
      </c>
      <c r="C146" s="7">
        <v>244</v>
      </c>
      <c r="D146" s="7">
        <v>341</v>
      </c>
      <c r="E146" s="23">
        <f>программы!E37</f>
        <v>25560</v>
      </c>
      <c r="F146" s="23"/>
      <c r="G146" s="23"/>
      <c r="H146" s="7"/>
    </row>
    <row r="147" spans="1:8" ht="63">
      <c r="A147" s="8" t="s">
        <v>267</v>
      </c>
      <c r="B147" s="7">
        <v>2655</v>
      </c>
      <c r="C147" s="7">
        <v>244</v>
      </c>
      <c r="D147" s="7">
        <v>344</v>
      </c>
      <c r="E147" s="23">
        <f>программы!E31</f>
        <v>55000</v>
      </c>
      <c r="F147" s="23"/>
      <c r="G147" s="23"/>
      <c r="H147" s="7"/>
    </row>
    <row r="148" spans="1:8" ht="63" hidden="1">
      <c r="A148" s="8" t="s">
        <v>267</v>
      </c>
      <c r="B148" s="7">
        <f>B147+1</f>
        <v>2656</v>
      </c>
      <c r="C148" s="7">
        <v>244</v>
      </c>
      <c r="D148" s="7">
        <v>346</v>
      </c>
      <c r="E148" s="23"/>
      <c r="F148" s="23"/>
      <c r="G148" s="23"/>
      <c r="H148" s="7"/>
    </row>
    <row r="149" spans="1:8" ht="173.25">
      <c r="A149" s="8" t="s">
        <v>289</v>
      </c>
      <c r="B149" s="7">
        <v>2657</v>
      </c>
      <c r="C149" s="7">
        <v>112</v>
      </c>
      <c r="D149" s="7">
        <v>267</v>
      </c>
      <c r="E149" s="23">
        <f>программы!E58</f>
        <v>22000</v>
      </c>
      <c r="F149" s="23"/>
      <c r="G149" s="23"/>
      <c r="H149" s="7"/>
    </row>
    <row r="150" spans="1:8" ht="31.5">
      <c r="A150" s="8" t="s">
        <v>399</v>
      </c>
      <c r="B150" s="7">
        <v>2658</v>
      </c>
      <c r="C150" s="7">
        <v>244</v>
      </c>
      <c r="D150" s="7">
        <v>226</v>
      </c>
      <c r="E150" s="23">
        <f>программы!E45</f>
        <v>0</v>
      </c>
      <c r="F150" s="23"/>
      <c r="G150" s="23"/>
      <c r="H150" s="7"/>
    </row>
    <row r="151" spans="1:8" ht="31.5" hidden="1">
      <c r="A151" s="96" t="s">
        <v>60</v>
      </c>
      <c r="B151" s="28">
        <v>2640</v>
      </c>
      <c r="C151" s="28">
        <v>244</v>
      </c>
      <c r="D151" s="96"/>
      <c r="E151" s="97"/>
      <c r="F151" s="97"/>
      <c r="G151" s="97"/>
      <c r="H151" s="9"/>
    </row>
    <row r="152" spans="1:8" ht="15.75" hidden="1">
      <c r="A152" s="8" t="s">
        <v>32</v>
      </c>
      <c r="B152" s="7"/>
      <c r="C152" s="7"/>
      <c r="D152" s="7"/>
      <c r="E152" s="23"/>
      <c r="F152" s="23"/>
      <c r="G152" s="23"/>
      <c r="H152" s="7"/>
    </row>
    <row r="153" spans="1:8" ht="31.5" hidden="1">
      <c r="A153" s="8" t="s">
        <v>37</v>
      </c>
      <c r="B153" s="7">
        <v>2641</v>
      </c>
      <c r="C153" s="7">
        <v>247</v>
      </c>
      <c r="D153" s="7">
        <v>223</v>
      </c>
      <c r="E153" s="29"/>
      <c r="F153" s="23"/>
      <c r="G153" s="23"/>
      <c r="H153" s="7"/>
    </row>
    <row r="154" spans="1:9" s="44" customFormat="1" ht="31.5">
      <c r="A154" s="9" t="s">
        <v>61</v>
      </c>
      <c r="B154" s="10">
        <v>2650</v>
      </c>
      <c r="C154" s="10">
        <v>400</v>
      </c>
      <c r="D154" s="10"/>
      <c r="E154" s="22">
        <f>SUM(E156:E164)</f>
        <v>0</v>
      </c>
      <c r="F154" s="22">
        <f>SUM(F156:F164)</f>
        <v>0</v>
      </c>
      <c r="G154" s="22">
        <f>SUM(G156:G164)</f>
        <v>0</v>
      </c>
      <c r="H154" s="10"/>
      <c r="I154" s="43"/>
    </row>
    <row r="155" spans="1:8" ht="15.75" hidden="1">
      <c r="A155" s="8" t="s">
        <v>23</v>
      </c>
      <c r="B155" s="7"/>
      <c r="C155" s="7"/>
      <c r="D155" s="7"/>
      <c r="E155" s="23"/>
      <c r="F155" s="23"/>
      <c r="G155" s="23"/>
      <c r="H155" s="7"/>
    </row>
    <row r="156" spans="1:8" ht="47.25" hidden="1">
      <c r="A156" s="8" t="s">
        <v>62</v>
      </c>
      <c r="B156" s="7">
        <v>2651</v>
      </c>
      <c r="C156" s="7">
        <v>406</v>
      </c>
      <c r="D156" s="7"/>
      <c r="E156" s="23"/>
      <c r="F156" s="23"/>
      <c r="G156" s="23"/>
      <c r="H156" s="7"/>
    </row>
    <row r="157" spans="1:8" ht="31.5" hidden="1">
      <c r="A157" s="8" t="s">
        <v>37</v>
      </c>
      <c r="B157" s="7">
        <v>2652</v>
      </c>
      <c r="C157" s="7">
        <v>406</v>
      </c>
      <c r="D157" s="7"/>
      <c r="E157" s="23"/>
      <c r="F157" s="23"/>
      <c r="G157" s="23"/>
      <c r="H157" s="7"/>
    </row>
    <row r="158" spans="1:8" ht="31.5" hidden="1">
      <c r="A158" s="8" t="s">
        <v>38</v>
      </c>
      <c r="B158" s="7">
        <v>2653</v>
      </c>
      <c r="C158" s="7">
        <v>406</v>
      </c>
      <c r="D158" s="7"/>
      <c r="E158" s="23"/>
      <c r="F158" s="23"/>
      <c r="G158" s="23"/>
      <c r="H158" s="7"/>
    </row>
    <row r="159" spans="1:8" ht="31.5" hidden="1">
      <c r="A159" s="8" t="s">
        <v>39</v>
      </c>
      <c r="B159" s="7">
        <v>2654</v>
      </c>
      <c r="C159" s="7">
        <v>406</v>
      </c>
      <c r="D159" s="7"/>
      <c r="E159" s="23"/>
      <c r="F159" s="23"/>
      <c r="G159" s="23"/>
      <c r="H159" s="7"/>
    </row>
    <row r="160" spans="1:8" ht="31.5" hidden="1">
      <c r="A160" s="8" t="s">
        <v>40</v>
      </c>
      <c r="B160" s="7">
        <v>2655</v>
      </c>
      <c r="C160" s="7">
        <v>406</v>
      </c>
      <c r="D160" s="7"/>
      <c r="E160" s="23"/>
      <c r="F160" s="23"/>
      <c r="G160" s="23"/>
      <c r="H160" s="7"/>
    </row>
    <row r="161" spans="1:8" ht="47.25" hidden="1">
      <c r="A161" s="8" t="s">
        <v>63</v>
      </c>
      <c r="B161" s="7">
        <v>2656</v>
      </c>
      <c r="C161" s="7">
        <v>407</v>
      </c>
      <c r="D161" s="7"/>
      <c r="E161" s="23"/>
      <c r="F161" s="23"/>
      <c r="G161" s="23"/>
      <c r="H161" s="7"/>
    </row>
    <row r="162" spans="1:8" ht="31.5" hidden="1">
      <c r="A162" s="8" t="s">
        <v>37</v>
      </c>
      <c r="B162" s="7">
        <v>2657</v>
      </c>
      <c r="C162" s="7">
        <v>407</v>
      </c>
      <c r="D162" s="7"/>
      <c r="E162" s="23"/>
      <c r="F162" s="23"/>
      <c r="G162" s="23"/>
      <c r="H162" s="7"/>
    </row>
    <row r="163" spans="1:8" ht="31.5" hidden="1">
      <c r="A163" s="8" t="s">
        <v>38</v>
      </c>
      <c r="B163" s="7">
        <v>2658</v>
      </c>
      <c r="C163" s="7">
        <v>407</v>
      </c>
      <c r="D163" s="7"/>
      <c r="E163" s="23"/>
      <c r="F163" s="23"/>
      <c r="G163" s="23"/>
      <c r="H163" s="7"/>
    </row>
    <row r="164" spans="1:8" ht="31.5" hidden="1">
      <c r="A164" s="8" t="s">
        <v>39</v>
      </c>
      <c r="B164" s="7">
        <v>2659</v>
      </c>
      <c r="C164" s="7">
        <v>407</v>
      </c>
      <c r="D164" s="7"/>
      <c r="E164" s="23"/>
      <c r="F164" s="23"/>
      <c r="G164" s="23"/>
      <c r="H164" s="7"/>
    </row>
    <row r="165" spans="1:8" ht="31.5" hidden="1">
      <c r="A165" s="8" t="s">
        <v>40</v>
      </c>
      <c r="B165" s="7">
        <v>2660</v>
      </c>
      <c r="C165" s="7">
        <v>407</v>
      </c>
      <c r="D165" s="7"/>
      <c r="E165" s="23"/>
      <c r="F165" s="23"/>
      <c r="G165" s="23"/>
      <c r="H165" s="7"/>
    </row>
    <row r="166" spans="1:9" s="44" customFormat="1" ht="17.25">
      <c r="A166" s="45" t="s">
        <v>196</v>
      </c>
      <c r="B166" s="10">
        <v>3000</v>
      </c>
      <c r="C166" s="10">
        <v>100</v>
      </c>
      <c r="D166" s="10"/>
      <c r="E166" s="22">
        <f>SUM(E168:E170)</f>
        <v>0</v>
      </c>
      <c r="F166" s="22">
        <f>SUM(F168:F170)</f>
        <v>0</v>
      </c>
      <c r="G166" s="22">
        <f>SUM(G168:G170)</f>
        <v>0</v>
      </c>
      <c r="H166" s="10" t="s">
        <v>21</v>
      </c>
      <c r="I166" s="43"/>
    </row>
    <row r="167" spans="1:8" ht="15.75">
      <c r="A167" s="8" t="s">
        <v>23</v>
      </c>
      <c r="B167" s="7"/>
      <c r="C167" s="7"/>
      <c r="D167" s="7"/>
      <c r="E167" s="23"/>
      <c r="F167" s="23"/>
      <c r="G167" s="23"/>
      <c r="H167" s="7"/>
    </row>
    <row r="168" spans="1:8" ht="17.25">
      <c r="A168" s="40" t="s">
        <v>197</v>
      </c>
      <c r="B168" s="7">
        <v>3010</v>
      </c>
      <c r="C168" s="7"/>
      <c r="D168" s="7"/>
      <c r="E168" s="23"/>
      <c r="F168" s="23"/>
      <c r="G168" s="23"/>
      <c r="H168" s="7" t="s">
        <v>21</v>
      </c>
    </row>
    <row r="169" spans="1:8" ht="17.25" hidden="1">
      <c r="A169" s="40" t="s">
        <v>198</v>
      </c>
      <c r="B169" s="7">
        <v>3020</v>
      </c>
      <c r="C169" s="7"/>
      <c r="D169" s="7"/>
      <c r="E169" s="23"/>
      <c r="F169" s="23"/>
      <c r="G169" s="23"/>
      <c r="H169" s="7" t="s">
        <v>21</v>
      </c>
    </row>
    <row r="170" spans="1:8" ht="17.25" hidden="1">
      <c r="A170" s="40" t="s">
        <v>199</v>
      </c>
      <c r="B170" s="7">
        <v>3030</v>
      </c>
      <c r="C170" s="7"/>
      <c r="D170" s="7"/>
      <c r="E170" s="23"/>
      <c r="F170" s="23"/>
      <c r="G170" s="23"/>
      <c r="H170" s="7" t="s">
        <v>21</v>
      </c>
    </row>
    <row r="171" spans="1:9" s="44" customFormat="1" ht="17.25">
      <c r="A171" s="45" t="s">
        <v>200</v>
      </c>
      <c r="B171" s="10">
        <v>4000</v>
      </c>
      <c r="C171" s="10" t="s">
        <v>21</v>
      </c>
      <c r="D171" s="10"/>
      <c r="E171" s="22">
        <f>SUM(E173)</f>
        <v>10432.77</v>
      </c>
      <c r="F171" s="22">
        <f>SUM(F173)</f>
        <v>0</v>
      </c>
      <c r="G171" s="22">
        <f>SUM(G173)</f>
        <v>0</v>
      </c>
      <c r="H171" s="10" t="s">
        <v>21</v>
      </c>
      <c r="I171" s="43"/>
    </row>
    <row r="172" spans="1:8" ht="15.75">
      <c r="A172" s="8" t="s">
        <v>32</v>
      </c>
      <c r="B172" s="7"/>
      <c r="C172" s="7"/>
      <c r="D172" s="7"/>
      <c r="E172" s="23"/>
      <c r="F172" s="23"/>
      <c r="G172" s="23"/>
      <c r="H172" s="7"/>
    </row>
    <row r="173" spans="1:9" s="44" customFormat="1" ht="15.75">
      <c r="A173" s="9" t="s">
        <v>64</v>
      </c>
      <c r="B173" s="10">
        <v>4010</v>
      </c>
      <c r="C173" s="10">
        <v>610</v>
      </c>
      <c r="D173" s="10"/>
      <c r="E173" s="22">
        <f>SUM(E174:E182)</f>
        <v>10432.77</v>
      </c>
      <c r="F173" s="22">
        <f>SUM(F174:F175)</f>
        <v>0</v>
      </c>
      <c r="G173" s="22">
        <f>SUM(G174:G175)</f>
        <v>0</v>
      </c>
      <c r="H173" s="10" t="s">
        <v>21</v>
      </c>
      <c r="I173" s="43"/>
    </row>
    <row r="174" spans="1:8" ht="22.5" customHeight="1">
      <c r="A174" s="8" t="s">
        <v>421</v>
      </c>
      <c r="B174" s="7">
        <v>4011</v>
      </c>
      <c r="C174" s="7">
        <v>610</v>
      </c>
      <c r="D174" s="7"/>
      <c r="E174" s="23">
        <v>10432.77</v>
      </c>
      <c r="F174" s="23"/>
      <c r="G174" s="23"/>
      <c r="H174" s="7" t="s">
        <v>21</v>
      </c>
    </row>
    <row r="175" spans="1:8" ht="45" customHeight="1" hidden="1">
      <c r="A175" s="8" t="s">
        <v>415</v>
      </c>
      <c r="B175" s="7">
        <v>4012</v>
      </c>
      <c r="C175" s="7">
        <v>610</v>
      </c>
      <c r="D175" s="7"/>
      <c r="E175" s="23"/>
      <c r="F175" s="23"/>
      <c r="G175" s="23"/>
      <c r="H175" s="7" t="s">
        <v>21</v>
      </c>
    </row>
    <row r="176" spans="1:8" ht="45" customHeight="1" hidden="1">
      <c r="A176" s="8" t="s">
        <v>298</v>
      </c>
      <c r="B176" s="7">
        <v>4013</v>
      </c>
      <c r="C176" s="7">
        <v>610</v>
      </c>
      <c r="D176" s="7"/>
      <c r="E176" s="29"/>
      <c r="F176" s="23"/>
      <c r="G176" s="23"/>
      <c r="H176" s="7"/>
    </row>
    <row r="177" spans="1:8" ht="45" customHeight="1" hidden="1">
      <c r="A177" s="8" t="s">
        <v>263</v>
      </c>
      <c r="B177" s="7">
        <v>4014</v>
      </c>
      <c r="C177" s="28">
        <v>150</v>
      </c>
      <c r="D177" s="28"/>
      <c r="E177" s="23"/>
      <c r="F177" s="23"/>
      <c r="G177" s="23"/>
      <c r="H177" s="7"/>
    </row>
    <row r="178" spans="1:8" ht="45" customHeight="1" hidden="1">
      <c r="A178" s="8" t="s">
        <v>264</v>
      </c>
      <c r="B178" s="7">
        <v>4015</v>
      </c>
      <c r="C178" s="28">
        <f>C176</f>
        <v>610</v>
      </c>
      <c r="D178" s="28"/>
      <c r="E178" s="136"/>
      <c r="F178" s="23"/>
      <c r="G178" s="23"/>
      <c r="H178" s="7"/>
    </row>
    <row r="179" spans="1:8" ht="45" customHeight="1" hidden="1">
      <c r="A179" s="8" t="s">
        <v>396</v>
      </c>
      <c r="B179" s="7">
        <v>4016</v>
      </c>
      <c r="C179" s="28">
        <v>150</v>
      </c>
      <c r="D179" s="28"/>
      <c r="E179" s="136"/>
      <c r="F179" s="23"/>
      <c r="G179" s="23"/>
      <c r="H179" s="7"/>
    </row>
    <row r="180" spans="1:8" ht="45" customHeight="1" hidden="1">
      <c r="A180" s="8" t="s">
        <v>289</v>
      </c>
      <c r="B180" s="7">
        <v>4017</v>
      </c>
      <c r="C180" s="28">
        <v>150</v>
      </c>
      <c r="D180" s="28"/>
      <c r="E180" s="136"/>
      <c r="F180" s="23"/>
      <c r="G180" s="23"/>
      <c r="H180" s="7"/>
    </row>
    <row r="181" spans="1:10" ht="45" customHeight="1" hidden="1">
      <c r="A181" s="141" t="s">
        <v>414</v>
      </c>
      <c r="B181" s="7">
        <v>4018</v>
      </c>
      <c r="C181" s="28">
        <v>150</v>
      </c>
      <c r="D181" s="138"/>
      <c r="E181" s="136"/>
      <c r="F181" s="136"/>
      <c r="G181" s="136"/>
      <c r="H181" s="136"/>
      <c r="I181" s="139"/>
      <c r="J181" s="140"/>
    </row>
    <row r="182" spans="1:8" ht="45" customHeight="1" hidden="1">
      <c r="A182" s="8" t="s">
        <v>355</v>
      </c>
      <c r="B182" s="7">
        <v>4019</v>
      </c>
      <c r="C182" s="28">
        <f>C177</f>
        <v>150</v>
      </c>
      <c r="D182" s="28"/>
      <c r="E182" s="136"/>
      <c r="F182" s="23"/>
      <c r="G182" s="23"/>
      <c r="H182" s="7"/>
    </row>
    <row r="183" spans="1:8" ht="15.75">
      <c r="A183" s="98"/>
      <c r="B183" s="99"/>
      <c r="C183" s="99"/>
      <c r="D183" s="99"/>
      <c r="E183" s="100"/>
      <c r="F183" s="100"/>
      <c r="G183" s="100"/>
      <c r="H183" s="99"/>
    </row>
    <row r="185" spans="1:14" ht="18.75">
      <c r="A185" s="33" t="s">
        <v>93</v>
      </c>
      <c r="B185" s="36"/>
      <c r="C185" s="165" t="s">
        <v>304</v>
      </c>
      <c r="D185" s="165"/>
      <c r="E185" s="165"/>
      <c r="F185" s="49"/>
      <c r="G185" s="166" t="str">
        <f>'стр 1'!M12</f>
        <v>О.В. Мальгевская</v>
      </c>
      <c r="H185" s="166"/>
      <c r="I185" s="50"/>
      <c r="J185" s="51"/>
      <c r="K185" s="51"/>
      <c r="L185" s="51"/>
      <c r="M185" s="51"/>
      <c r="N185" s="51"/>
    </row>
    <row r="186" spans="2:14" ht="15">
      <c r="B186" s="36"/>
      <c r="C186" s="167" t="s">
        <v>103</v>
      </c>
      <c r="D186" s="167"/>
      <c r="E186" s="167"/>
      <c r="F186" s="52" t="s">
        <v>104</v>
      </c>
      <c r="G186" s="167" t="s">
        <v>105</v>
      </c>
      <c r="H186" s="167"/>
      <c r="I186" s="50"/>
      <c r="J186" s="53"/>
      <c r="K186" s="53"/>
      <c r="L186" s="53"/>
      <c r="M186" s="53"/>
      <c r="N186" s="53"/>
    </row>
    <row r="187" spans="2:14" ht="15.75">
      <c r="B187" s="36"/>
      <c r="C187" s="36"/>
      <c r="D187" s="36"/>
      <c r="E187" s="36"/>
      <c r="F187" s="36"/>
      <c r="G187" s="12"/>
      <c r="H187" s="51"/>
      <c r="I187" s="50"/>
      <c r="J187" s="51"/>
      <c r="K187" s="51"/>
      <c r="L187" s="51"/>
      <c r="M187" s="51"/>
      <c r="N187" s="51"/>
    </row>
    <row r="188" spans="1:14" ht="18.75">
      <c r="A188" s="33" t="s">
        <v>94</v>
      </c>
      <c r="B188" s="36"/>
      <c r="C188" s="165" t="s">
        <v>303</v>
      </c>
      <c r="D188" s="165"/>
      <c r="E188" s="165"/>
      <c r="F188" s="49"/>
      <c r="G188" s="166" t="s">
        <v>178</v>
      </c>
      <c r="H188" s="166"/>
      <c r="I188" s="54"/>
      <c r="J188" s="51"/>
      <c r="K188" s="51"/>
      <c r="L188" s="55"/>
      <c r="M188" s="55"/>
      <c r="N188" s="55"/>
    </row>
    <row r="189" spans="2:14" ht="15">
      <c r="B189" s="36"/>
      <c r="C189" s="167" t="s">
        <v>103</v>
      </c>
      <c r="D189" s="167"/>
      <c r="E189" s="167"/>
      <c r="F189" s="52" t="s">
        <v>104</v>
      </c>
      <c r="G189" s="167" t="s">
        <v>105</v>
      </c>
      <c r="H189" s="167"/>
      <c r="I189" s="54"/>
      <c r="J189" s="53"/>
      <c r="K189" s="53"/>
      <c r="L189" s="53"/>
      <c r="M189" s="53"/>
      <c r="N189" s="53"/>
    </row>
    <row r="190" spans="2:14" ht="15">
      <c r="B190" s="36"/>
      <c r="C190" s="36"/>
      <c r="D190" s="36"/>
      <c r="E190" s="36"/>
      <c r="F190" s="36"/>
      <c r="G190" s="51"/>
      <c r="H190" s="51"/>
      <c r="I190" s="54"/>
      <c r="J190" s="51"/>
      <c r="K190" s="51"/>
      <c r="L190" s="51"/>
      <c r="M190" s="51"/>
      <c r="N190" s="51"/>
    </row>
    <row r="191" spans="1:14" ht="18.75">
      <c r="A191" s="33" t="s">
        <v>95</v>
      </c>
      <c r="B191" s="36"/>
      <c r="C191" s="165" t="s">
        <v>302</v>
      </c>
      <c r="D191" s="165"/>
      <c r="E191" s="165"/>
      <c r="F191" s="49"/>
      <c r="G191" s="166" t="s">
        <v>417</v>
      </c>
      <c r="H191" s="166"/>
      <c r="I191" s="54"/>
      <c r="J191" s="51"/>
      <c r="K191" s="51"/>
      <c r="L191" s="55"/>
      <c r="M191" s="55"/>
      <c r="N191" s="55"/>
    </row>
    <row r="192" spans="2:14" ht="15">
      <c r="B192" s="36"/>
      <c r="C192" s="167" t="s">
        <v>103</v>
      </c>
      <c r="D192" s="167"/>
      <c r="E192" s="167"/>
      <c r="F192" s="52" t="s">
        <v>104</v>
      </c>
      <c r="G192" s="167" t="s">
        <v>105</v>
      </c>
      <c r="H192" s="167"/>
      <c r="I192" s="54"/>
      <c r="J192" s="53"/>
      <c r="K192" s="53"/>
      <c r="L192" s="53"/>
      <c r="M192" s="53"/>
      <c r="N192" s="53"/>
    </row>
  </sheetData>
  <sheetProtection/>
  <mergeCells count="17">
    <mergeCell ref="D2:D3"/>
    <mergeCell ref="A2:A3"/>
    <mergeCell ref="B2:B3"/>
    <mergeCell ref="C2:C3"/>
    <mergeCell ref="E2:H2"/>
    <mergeCell ref="C185:E185"/>
    <mergeCell ref="G185:H185"/>
    <mergeCell ref="C191:E191"/>
    <mergeCell ref="G191:H191"/>
    <mergeCell ref="C192:E192"/>
    <mergeCell ref="G192:H192"/>
    <mergeCell ref="C186:E186"/>
    <mergeCell ref="G186:H186"/>
    <mergeCell ref="C188:E188"/>
    <mergeCell ref="G188:H188"/>
    <mergeCell ref="C189:E189"/>
    <mergeCell ref="G189:H189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4" location="примечания!A19" display="прочие поступления, всего6"/>
    <hyperlink ref="A166" location="примечания!A26" display="Выплаты, уменьшающие доход, всего8"/>
    <hyperlink ref="A168" location="примечания!A26" display="налог на прибыль8"/>
    <hyperlink ref="A169" location="примечания!A26" display="налог на добавленную стоимость8"/>
    <hyperlink ref="A170" location="примечания!A26" display="прочие налоги, уменьшающие доход8"/>
    <hyperlink ref="A108" location="примечания!A23" display="расходы на закупку товаров, работ, услуг, всего7"/>
    <hyperlink ref="A171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49">
      <selection activeCell="A69" sqref="A69"/>
    </sheetView>
  </sheetViews>
  <sheetFormatPr defaultColWidth="9.140625" defaultRowHeight="15"/>
  <cols>
    <col min="1" max="1" width="12.7109375" style="1" customWidth="1"/>
    <col min="2" max="2" width="46.00390625" style="1" customWidth="1"/>
    <col min="3" max="4" width="9.140625" style="1" customWidth="1"/>
    <col min="5" max="8" width="18.140625" style="1" customWidth="1"/>
  </cols>
  <sheetData>
    <row r="1" spans="1:15" ht="21" customHeight="1">
      <c r="A1" s="127" t="s">
        <v>360</v>
      </c>
      <c r="B1" s="118"/>
      <c r="C1" s="118"/>
      <c r="D1" s="118"/>
      <c r="E1" s="118"/>
      <c r="F1" s="118"/>
      <c r="G1" s="118"/>
      <c r="H1" s="118"/>
      <c r="I1" s="118"/>
      <c r="J1" s="114"/>
      <c r="K1" s="114"/>
      <c r="L1" s="114"/>
      <c r="M1" s="114"/>
      <c r="N1" s="114"/>
      <c r="O1" s="114"/>
    </row>
    <row r="2" spans="1:9" s="6" customFormat="1" ht="15.75" customHeight="1">
      <c r="A2" s="169" t="s">
        <v>65</v>
      </c>
      <c r="B2" s="169" t="s">
        <v>17</v>
      </c>
      <c r="C2" s="169" t="s">
        <v>66</v>
      </c>
      <c r="D2" s="169" t="s">
        <v>67</v>
      </c>
      <c r="E2" s="170" t="s">
        <v>317</v>
      </c>
      <c r="F2" s="169" t="s">
        <v>19</v>
      </c>
      <c r="G2" s="169"/>
      <c r="H2" s="169"/>
      <c r="I2" s="169"/>
    </row>
    <row r="3" spans="1:9" s="6" customFormat="1" ht="94.5">
      <c r="A3" s="169"/>
      <c r="B3" s="169"/>
      <c r="C3" s="169"/>
      <c r="D3" s="169"/>
      <c r="E3" s="171"/>
      <c r="F3" s="7" t="s">
        <v>68</v>
      </c>
      <c r="G3" s="7" t="s">
        <v>69</v>
      </c>
      <c r="H3" s="7" t="s">
        <v>70</v>
      </c>
      <c r="I3" s="7" t="s">
        <v>20</v>
      </c>
    </row>
    <row r="4" spans="1:9" s="6" customFormat="1" ht="15.75">
      <c r="A4" s="7">
        <v>1</v>
      </c>
      <c r="B4" s="7">
        <v>2</v>
      </c>
      <c r="C4" s="7">
        <v>3</v>
      </c>
      <c r="D4" s="7">
        <v>4</v>
      </c>
      <c r="E4" s="111" t="s">
        <v>318</v>
      </c>
      <c r="F4" s="7">
        <v>5</v>
      </c>
      <c r="G4" s="7">
        <v>6</v>
      </c>
      <c r="H4" s="7">
        <v>7</v>
      </c>
      <c r="I4" s="7">
        <v>8</v>
      </c>
    </row>
    <row r="5" spans="1:9" s="21" customFormat="1" ht="32.25">
      <c r="A5" s="19">
        <v>1</v>
      </c>
      <c r="B5" s="128" t="s">
        <v>361</v>
      </c>
      <c r="C5" s="19">
        <v>26000</v>
      </c>
      <c r="D5" s="19" t="s">
        <v>21</v>
      </c>
      <c r="E5" s="19"/>
      <c r="F5" s="20">
        <v>0</v>
      </c>
      <c r="G5" s="20">
        <v>0</v>
      </c>
      <c r="H5" s="20">
        <v>0</v>
      </c>
      <c r="I5" s="20">
        <v>0</v>
      </c>
    </row>
    <row r="6" spans="1:15" ht="15.75">
      <c r="A6" s="7"/>
      <c r="B6" s="8" t="s">
        <v>23</v>
      </c>
      <c r="C6" s="7"/>
      <c r="D6" s="7"/>
      <c r="E6" s="7"/>
      <c r="F6" s="125"/>
      <c r="G6" s="125"/>
      <c r="H6" s="125"/>
      <c r="I6" s="125"/>
      <c r="J6" s="114"/>
      <c r="K6" s="114"/>
      <c r="L6" s="114"/>
      <c r="M6" s="114"/>
      <c r="N6" s="114"/>
      <c r="O6" s="114"/>
    </row>
    <row r="7" spans="1:15" ht="163.5" customHeight="1">
      <c r="A7" s="7" t="s">
        <v>71</v>
      </c>
      <c r="B7" s="126" t="s">
        <v>362</v>
      </c>
      <c r="C7" s="7">
        <v>26100</v>
      </c>
      <c r="D7" s="7" t="s">
        <v>21</v>
      </c>
      <c r="E7" s="7"/>
      <c r="F7" s="125"/>
      <c r="G7" s="125"/>
      <c r="H7" s="125"/>
      <c r="I7" s="125"/>
      <c r="J7" s="114"/>
      <c r="K7" s="114"/>
      <c r="L7" s="114"/>
      <c r="M7" s="114"/>
      <c r="N7" s="114"/>
      <c r="O7" s="114"/>
    </row>
    <row r="8" spans="1:15" ht="77.25">
      <c r="A8" s="7" t="s">
        <v>72</v>
      </c>
      <c r="B8" s="126" t="s">
        <v>363</v>
      </c>
      <c r="C8" s="7">
        <v>26200</v>
      </c>
      <c r="D8" s="7" t="s">
        <v>21</v>
      </c>
      <c r="E8" s="7"/>
      <c r="F8" s="125"/>
      <c r="G8" s="125"/>
      <c r="H8" s="125"/>
      <c r="I8" s="125"/>
      <c r="J8" s="114"/>
      <c r="K8" s="114"/>
      <c r="L8" s="114"/>
      <c r="M8" s="114"/>
      <c r="N8" s="114"/>
      <c r="O8" s="114"/>
    </row>
    <row r="9" spans="1:15" ht="47.25">
      <c r="A9" s="7" t="s">
        <v>73</v>
      </c>
      <c r="B9" s="126" t="s">
        <v>364</v>
      </c>
      <c r="C9" s="7">
        <v>26300</v>
      </c>
      <c r="D9" s="7" t="s">
        <v>21</v>
      </c>
      <c r="E9" s="7"/>
      <c r="F9" s="125"/>
      <c r="G9" s="125"/>
      <c r="H9" s="125"/>
      <c r="I9" s="125"/>
      <c r="J9" s="114"/>
      <c r="K9" s="114"/>
      <c r="L9" s="114"/>
      <c r="M9" s="114"/>
      <c r="N9" s="114"/>
      <c r="O9" s="114"/>
    </row>
    <row r="10" spans="1:15" ht="15.75">
      <c r="A10" s="7"/>
      <c r="B10" s="126" t="s">
        <v>319</v>
      </c>
      <c r="C10" s="7"/>
      <c r="D10" s="7"/>
      <c r="E10" s="7"/>
      <c r="F10" s="125"/>
      <c r="G10" s="125"/>
      <c r="H10" s="125"/>
      <c r="I10" s="125"/>
      <c r="J10" s="114"/>
      <c r="K10" s="114"/>
      <c r="L10" s="114"/>
      <c r="M10" s="114"/>
      <c r="N10" s="114"/>
      <c r="O10" s="114"/>
    </row>
    <row r="11" spans="1:9" s="21" customFormat="1" ht="15.75">
      <c r="A11" s="130" t="s">
        <v>320</v>
      </c>
      <c r="B11" s="131" t="s">
        <v>321</v>
      </c>
      <c r="C11" s="129">
        <v>26310</v>
      </c>
      <c r="D11" s="129" t="s">
        <v>21</v>
      </c>
      <c r="E11" s="129" t="s">
        <v>21</v>
      </c>
      <c r="F11" s="132"/>
      <c r="G11" s="132"/>
      <c r="H11" s="132"/>
      <c r="I11" s="132"/>
    </row>
    <row r="12" spans="1:15" ht="15.75">
      <c r="A12" s="130"/>
      <c r="B12" s="131" t="s">
        <v>322</v>
      </c>
      <c r="C12" s="129" t="s">
        <v>323</v>
      </c>
      <c r="D12" s="129"/>
      <c r="E12" s="129"/>
      <c r="F12" s="132"/>
      <c r="G12" s="132"/>
      <c r="H12" s="132"/>
      <c r="I12" s="132"/>
      <c r="J12" s="114"/>
      <c r="K12" s="114"/>
      <c r="L12" s="114"/>
      <c r="M12" s="114"/>
      <c r="N12" s="114"/>
      <c r="O12" s="114"/>
    </row>
    <row r="13" spans="1:9" s="11" customFormat="1" ht="30">
      <c r="A13" s="130" t="s">
        <v>324</v>
      </c>
      <c r="B13" s="131" t="s">
        <v>325</v>
      </c>
      <c r="C13" s="129">
        <v>26320</v>
      </c>
      <c r="D13" s="129" t="s">
        <v>21</v>
      </c>
      <c r="E13" s="129" t="s">
        <v>21</v>
      </c>
      <c r="F13" s="132"/>
      <c r="G13" s="132"/>
      <c r="H13" s="132"/>
      <c r="I13" s="132"/>
    </row>
    <row r="14" spans="1:15" ht="47.25">
      <c r="A14" s="129" t="s">
        <v>74</v>
      </c>
      <c r="B14" s="131" t="s">
        <v>365</v>
      </c>
      <c r="C14" s="129">
        <v>26400</v>
      </c>
      <c r="D14" s="129" t="s">
        <v>21</v>
      </c>
      <c r="E14" s="129"/>
      <c r="F14" s="132"/>
      <c r="G14" s="132"/>
      <c r="H14" s="132"/>
      <c r="I14" s="132"/>
      <c r="J14" s="114"/>
      <c r="K14" s="114"/>
      <c r="L14" s="114"/>
      <c r="M14" s="114"/>
      <c r="N14" s="114"/>
      <c r="O14" s="114"/>
    </row>
    <row r="15" spans="1:15" ht="45">
      <c r="A15" s="130" t="s">
        <v>326</v>
      </c>
      <c r="B15" s="131" t="s">
        <v>327</v>
      </c>
      <c r="C15" s="129">
        <v>26410</v>
      </c>
      <c r="D15" s="129" t="s">
        <v>21</v>
      </c>
      <c r="E15" s="129"/>
      <c r="F15" s="132"/>
      <c r="G15" s="132"/>
      <c r="H15" s="132"/>
      <c r="I15" s="132"/>
      <c r="J15" s="114"/>
      <c r="K15" s="114"/>
      <c r="L15" s="114"/>
      <c r="M15" s="114"/>
      <c r="N15" s="114"/>
      <c r="O15" s="114"/>
    </row>
    <row r="16" spans="1:15" ht="15.75">
      <c r="A16" s="111"/>
      <c r="B16" s="126" t="s">
        <v>328</v>
      </c>
      <c r="C16" s="7"/>
      <c r="D16" s="7"/>
      <c r="E16" s="7"/>
      <c r="F16" s="125"/>
      <c r="G16" s="125"/>
      <c r="H16" s="125"/>
      <c r="I16" s="125"/>
      <c r="J16" s="114"/>
      <c r="K16" s="114"/>
      <c r="L16" s="114"/>
      <c r="M16" s="114"/>
      <c r="N16" s="114"/>
      <c r="O16" s="114"/>
    </row>
    <row r="17" spans="1:9" s="11" customFormat="1" ht="30">
      <c r="A17" s="130" t="s">
        <v>329</v>
      </c>
      <c r="B17" s="131" t="s">
        <v>330</v>
      </c>
      <c r="C17" s="129">
        <v>26411</v>
      </c>
      <c r="D17" s="129" t="s">
        <v>21</v>
      </c>
      <c r="E17" s="129"/>
      <c r="F17" s="132"/>
      <c r="G17" s="132"/>
      <c r="H17" s="132"/>
      <c r="I17" s="132"/>
    </row>
    <row r="18" spans="1:15" ht="30">
      <c r="A18" s="130" t="s">
        <v>331</v>
      </c>
      <c r="B18" s="131" t="s">
        <v>332</v>
      </c>
      <c r="C18" s="129">
        <v>26412</v>
      </c>
      <c r="D18" s="129" t="s">
        <v>21</v>
      </c>
      <c r="E18" s="129"/>
      <c r="F18" s="132"/>
      <c r="G18" s="132"/>
      <c r="H18" s="132"/>
      <c r="I18" s="132"/>
      <c r="J18" s="114"/>
      <c r="K18" s="114"/>
      <c r="L18" s="114"/>
      <c r="M18" s="114"/>
      <c r="N18" s="114"/>
      <c r="O18" s="114"/>
    </row>
    <row r="19" spans="1:15" ht="45">
      <c r="A19" s="130" t="s">
        <v>333</v>
      </c>
      <c r="B19" s="131" t="s">
        <v>334</v>
      </c>
      <c r="C19" s="129">
        <v>26420</v>
      </c>
      <c r="D19" s="129" t="s">
        <v>21</v>
      </c>
      <c r="E19" s="129"/>
      <c r="F19" s="132"/>
      <c r="G19" s="132"/>
      <c r="H19" s="132"/>
      <c r="I19" s="132"/>
      <c r="J19" s="114"/>
      <c r="K19" s="114"/>
      <c r="L19" s="114"/>
      <c r="M19" s="114"/>
      <c r="N19" s="114"/>
      <c r="O19" s="114"/>
    </row>
    <row r="20" spans="1:15" ht="30">
      <c r="A20" s="130" t="s">
        <v>335</v>
      </c>
      <c r="B20" s="131" t="s">
        <v>336</v>
      </c>
      <c r="C20" s="129">
        <v>26421</v>
      </c>
      <c r="D20" s="129" t="s">
        <v>21</v>
      </c>
      <c r="E20" s="129"/>
      <c r="F20" s="132"/>
      <c r="G20" s="132"/>
      <c r="H20" s="132"/>
      <c r="I20" s="132"/>
      <c r="J20" s="114"/>
      <c r="K20" s="114"/>
      <c r="L20" s="114"/>
      <c r="M20" s="114"/>
      <c r="N20" s="114"/>
      <c r="O20" s="114"/>
    </row>
    <row r="21" spans="1:15" ht="15.75">
      <c r="A21" s="130"/>
      <c r="B21" s="131" t="s">
        <v>337</v>
      </c>
      <c r="C21" s="129" t="s">
        <v>338</v>
      </c>
      <c r="D21" s="129" t="s">
        <v>21</v>
      </c>
      <c r="E21" s="129"/>
      <c r="F21" s="132"/>
      <c r="G21" s="132"/>
      <c r="H21" s="132"/>
      <c r="I21" s="132"/>
      <c r="J21" s="114"/>
      <c r="K21" s="114"/>
      <c r="L21" s="114"/>
      <c r="M21" s="114"/>
      <c r="N21" s="114"/>
      <c r="O21" s="114"/>
    </row>
    <row r="22" spans="1:9" s="11" customFormat="1" ht="30">
      <c r="A22" s="130" t="s">
        <v>339</v>
      </c>
      <c r="B22" s="131" t="s">
        <v>332</v>
      </c>
      <c r="C22" s="129">
        <v>26422</v>
      </c>
      <c r="D22" s="129" t="s">
        <v>21</v>
      </c>
      <c r="E22" s="129"/>
      <c r="F22" s="132"/>
      <c r="G22" s="132"/>
      <c r="H22" s="132"/>
      <c r="I22" s="132"/>
    </row>
    <row r="23" spans="1:15" ht="30">
      <c r="A23" s="130" t="s">
        <v>340</v>
      </c>
      <c r="B23" s="131" t="s">
        <v>341</v>
      </c>
      <c r="C23" s="129">
        <v>26430</v>
      </c>
      <c r="D23" s="129" t="s">
        <v>21</v>
      </c>
      <c r="E23" s="129"/>
      <c r="F23" s="132"/>
      <c r="G23" s="132"/>
      <c r="H23" s="132"/>
      <c r="I23" s="132"/>
      <c r="J23" s="114"/>
      <c r="K23" s="114"/>
      <c r="L23" s="114"/>
      <c r="M23" s="114"/>
      <c r="N23" s="114"/>
      <c r="O23" s="114"/>
    </row>
    <row r="24" spans="1:15" ht="15.75">
      <c r="A24" s="130"/>
      <c r="B24" s="131" t="s">
        <v>337</v>
      </c>
      <c r="C24" s="129" t="s">
        <v>342</v>
      </c>
      <c r="D24" s="129" t="s">
        <v>21</v>
      </c>
      <c r="E24" s="129"/>
      <c r="F24" s="132"/>
      <c r="G24" s="132"/>
      <c r="H24" s="132"/>
      <c r="I24" s="132"/>
      <c r="J24" s="114"/>
      <c r="K24" s="114"/>
      <c r="L24" s="114"/>
      <c r="M24" s="114"/>
      <c r="N24" s="114"/>
      <c r="O24" s="114"/>
    </row>
    <row r="25" spans="1:15" ht="30">
      <c r="A25" s="130" t="s">
        <v>343</v>
      </c>
      <c r="B25" s="131" t="s">
        <v>344</v>
      </c>
      <c r="C25" s="129">
        <v>26440</v>
      </c>
      <c r="D25" s="129" t="s">
        <v>21</v>
      </c>
      <c r="E25" s="129"/>
      <c r="F25" s="132"/>
      <c r="G25" s="132"/>
      <c r="H25" s="132"/>
      <c r="I25" s="132"/>
      <c r="J25" s="114"/>
      <c r="K25" s="114"/>
      <c r="L25" s="114"/>
      <c r="M25" s="114"/>
      <c r="N25" s="114"/>
      <c r="O25" s="114"/>
    </row>
    <row r="26" spans="1:9" s="21" customFormat="1" ht="15.75">
      <c r="A26" s="130"/>
      <c r="B26" s="131" t="s">
        <v>23</v>
      </c>
      <c r="C26" s="129"/>
      <c r="D26" s="129"/>
      <c r="E26" s="129"/>
      <c r="F26" s="132"/>
      <c r="G26" s="132"/>
      <c r="H26" s="132"/>
      <c r="I26" s="132"/>
    </row>
    <row r="27" spans="1:15" ht="15.75">
      <c r="A27" s="130" t="s">
        <v>345</v>
      </c>
      <c r="B27" s="131" t="s">
        <v>346</v>
      </c>
      <c r="C27" s="129">
        <v>26441</v>
      </c>
      <c r="D27" s="129" t="s">
        <v>21</v>
      </c>
      <c r="E27" s="129"/>
      <c r="F27" s="132"/>
      <c r="G27" s="132"/>
      <c r="H27" s="132"/>
      <c r="I27" s="132"/>
      <c r="J27" s="114"/>
      <c r="K27" s="114"/>
      <c r="L27" s="114"/>
      <c r="M27" s="114"/>
      <c r="N27" s="114"/>
      <c r="O27" s="114"/>
    </row>
    <row r="28" spans="1:9" s="21" customFormat="1" ht="30">
      <c r="A28" s="130" t="s">
        <v>347</v>
      </c>
      <c r="B28" s="131" t="s">
        <v>332</v>
      </c>
      <c r="C28" s="129">
        <v>26442</v>
      </c>
      <c r="D28" s="129" t="s">
        <v>21</v>
      </c>
      <c r="E28" s="129"/>
      <c r="F28" s="132"/>
      <c r="G28" s="132"/>
      <c r="H28" s="132"/>
      <c r="I28" s="132"/>
    </row>
    <row r="29" spans="1:15" ht="30">
      <c r="A29" s="130" t="s">
        <v>348</v>
      </c>
      <c r="B29" s="131" t="s">
        <v>85</v>
      </c>
      <c r="C29" s="129">
        <v>26450</v>
      </c>
      <c r="D29" s="129" t="s">
        <v>21</v>
      </c>
      <c r="E29" s="129"/>
      <c r="F29" s="132"/>
      <c r="G29" s="132"/>
      <c r="H29" s="132"/>
      <c r="I29" s="132"/>
      <c r="J29" s="114"/>
      <c r="K29" s="114"/>
      <c r="L29" s="114"/>
      <c r="M29" s="114"/>
      <c r="N29" s="114"/>
      <c r="O29" s="114"/>
    </row>
    <row r="30" spans="1:15" ht="62.25">
      <c r="A30" s="19" t="s">
        <v>75</v>
      </c>
      <c r="B30" s="128" t="s">
        <v>366</v>
      </c>
      <c r="C30" s="19">
        <v>26500</v>
      </c>
      <c r="D30" s="19" t="s">
        <v>21</v>
      </c>
      <c r="E30" s="19"/>
      <c r="F30" s="20">
        <v>0</v>
      </c>
      <c r="G30" s="20">
        <v>0</v>
      </c>
      <c r="H30" s="20">
        <v>0</v>
      </c>
      <c r="I30" s="20">
        <v>0</v>
      </c>
      <c r="J30" s="114"/>
      <c r="K30" s="114"/>
      <c r="L30" s="114"/>
      <c r="M30" s="114"/>
      <c r="N30" s="114"/>
      <c r="O30" s="114"/>
    </row>
    <row r="31" spans="1:15" ht="15.75">
      <c r="A31" s="7"/>
      <c r="B31" s="8" t="s">
        <v>23</v>
      </c>
      <c r="C31" s="7"/>
      <c r="D31" s="7"/>
      <c r="E31" s="7"/>
      <c r="F31" s="125"/>
      <c r="G31" s="125"/>
      <c r="H31" s="125"/>
      <c r="I31" s="125"/>
      <c r="J31" s="109"/>
      <c r="K31" s="109"/>
      <c r="L31" s="109"/>
      <c r="M31" s="109"/>
      <c r="N31" s="109"/>
      <c r="O31" s="114"/>
    </row>
    <row r="32" spans="1:15" ht="47.25">
      <c r="A32" s="10" t="s">
        <v>102</v>
      </c>
      <c r="B32" s="9" t="s">
        <v>76</v>
      </c>
      <c r="C32" s="10">
        <v>26510</v>
      </c>
      <c r="D32" s="10" t="s">
        <v>21</v>
      </c>
      <c r="E32" s="10"/>
      <c r="F32" s="17">
        <v>0</v>
      </c>
      <c r="G32" s="17">
        <v>0</v>
      </c>
      <c r="H32" s="17">
        <v>0</v>
      </c>
      <c r="I32" s="17">
        <v>0</v>
      </c>
      <c r="J32" s="110"/>
      <c r="K32" s="110"/>
      <c r="L32" s="110"/>
      <c r="M32" s="110"/>
      <c r="N32" s="110"/>
      <c r="O32" s="114"/>
    </row>
    <row r="33" spans="1:15" ht="15.75">
      <c r="A33" s="7"/>
      <c r="B33" s="8" t="s">
        <v>23</v>
      </c>
      <c r="C33" s="7"/>
      <c r="D33" s="7"/>
      <c r="E33" s="7"/>
      <c r="F33" s="125"/>
      <c r="G33" s="125"/>
      <c r="H33" s="125"/>
      <c r="I33" s="125"/>
      <c r="J33" s="109"/>
      <c r="K33" s="109"/>
      <c r="L33" s="109"/>
      <c r="M33" s="109"/>
      <c r="N33" s="109"/>
      <c r="O33" s="114"/>
    </row>
    <row r="34" spans="1:15" ht="31.5">
      <c r="A34" s="7" t="s">
        <v>77</v>
      </c>
      <c r="B34" s="8" t="s">
        <v>78</v>
      </c>
      <c r="C34" s="7">
        <v>26511</v>
      </c>
      <c r="D34" s="7" t="s">
        <v>21</v>
      </c>
      <c r="E34" s="7"/>
      <c r="F34" s="125"/>
      <c r="G34" s="125"/>
      <c r="H34" s="125"/>
      <c r="I34" s="125"/>
      <c r="J34" s="109"/>
      <c r="K34" s="109"/>
      <c r="L34" s="106"/>
      <c r="M34" s="106"/>
      <c r="N34" s="106"/>
      <c r="O34" s="114"/>
    </row>
    <row r="35" spans="1:15" ht="32.25">
      <c r="A35" s="7" t="s">
        <v>79</v>
      </c>
      <c r="B35" s="126" t="s">
        <v>367</v>
      </c>
      <c r="C35" s="7">
        <v>26512</v>
      </c>
      <c r="D35" s="7" t="s">
        <v>21</v>
      </c>
      <c r="E35" s="7"/>
      <c r="F35" s="125"/>
      <c r="G35" s="125"/>
      <c r="H35" s="125"/>
      <c r="I35" s="125"/>
      <c r="J35" s="110"/>
      <c r="K35" s="110"/>
      <c r="L35" s="110"/>
      <c r="M35" s="110"/>
      <c r="N35" s="110"/>
      <c r="O35" s="114"/>
    </row>
    <row r="36" spans="1:15" ht="63">
      <c r="A36" s="10" t="s">
        <v>80</v>
      </c>
      <c r="B36" s="9" t="s">
        <v>81</v>
      </c>
      <c r="C36" s="10">
        <v>26520</v>
      </c>
      <c r="D36" s="10" t="s">
        <v>21</v>
      </c>
      <c r="E36" s="10"/>
      <c r="F36" s="17">
        <v>0</v>
      </c>
      <c r="G36" s="17">
        <v>0</v>
      </c>
      <c r="H36" s="17">
        <v>0</v>
      </c>
      <c r="I36" s="17">
        <v>0</v>
      </c>
      <c r="J36" s="109"/>
      <c r="K36" s="109"/>
      <c r="L36" s="109"/>
      <c r="M36" s="109"/>
      <c r="N36" s="109"/>
      <c r="O36" s="114"/>
    </row>
    <row r="37" spans="1:15" ht="15.75">
      <c r="A37" s="7"/>
      <c r="B37" s="8" t="s">
        <v>23</v>
      </c>
      <c r="C37" s="7"/>
      <c r="D37" s="7"/>
      <c r="E37" s="7"/>
      <c r="F37" s="7"/>
      <c r="G37" s="7"/>
      <c r="H37" s="7"/>
      <c r="I37" s="7"/>
      <c r="J37" s="114"/>
      <c r="K37" s="114"/>
      <c r="L37" s="114"/>
      <c r="M37" s="114"/>
      <c r="N37" s="114"/>
      <c r="O37" s="114"/>
    </row>
    <row r="38" spans="1:15" ht="31.5">
      <c r="A38" s="7" t="s">
        <v>82</v>
      </c>
      <c r="B38" s="8" t="s">
        <v>78</v>
      </c>
      <c r="C38" s="7">
        <v>26521</v>
      </c>
      <c r="D38" s="7" t="s">
        <v>21</v>
      </c>
      <c r="E38" s="7"/>
      <c r="F38" s="7"/>
      <c r="G38" s="7"/>
      <c r="H38" s="7"/>
      <c r="I38" s="7"/>
      <c r="J38" s="114"/>
      <c r="K38" s="114"/>
      <c r="L38" s="114"/>
      <c r="M38" s="114"/>
      <c r="N38" s="114"/>
      <c r="O38" s="114"/>
    </row>
    <row r="39" spans="1:15" ht="32.25">
      <c r="A39" s="7" t="s">
        <v>83</v>
      </c>
      <c r="B39" s="126" t="s">
        <v>367</v>
      </c>
      <c r="C39" s="7">
        <v>26522</v>
      </c>
      <c r="D39" s="7" t="s">
        <v>21</v>
      </c>
      <c r="E39" s="7"/>
      <c r="F39" s="7"/>
      <c r="G39" s="7"/>
      <c r="H39" s="7"/>
      <c r="I39" s="7"/>
      <c r="J39" s="114"/>
      <c r="K39" s="114"/>
      <c r="L39" s="114"/>
      <c r="M39" s="114"/>
      <c r="N39" s="114"/>
      <c r="O39" s="114"/>
    </row>
    <row r="40" spans="1:15" ht="32.25">
      <c r="A40" s="7" t="s">
        <v>84</v>
      </c>
      <c r="B40" s="126" t="s">
        <v>368</v>
      </c>
      <c r="C40" s="7">
        <v>26530</v>
      </c>
      <c r="D40" s="7" t="s">
        <v>21</v>
      </c>
      <c r="E40" s="7"/>
      <c r="F40" s="7"/>
      <c r="G40" s="7"/>
      <c r="H40" s="7"/>
      <c r="I40" s="7"/>
      <c r="J40" s="114"/>
      <c r="K40" s="114"/>
      <c r="L40" s="114"/>
      <c r="M40" s="114"/>
      <c r="N40" s="114"/>
      <c r="O40" s="114"/>
    </row>
    <row r="41" spans="1:15" ht="31.5">
      <c r="A41" s="10" t="s">
        <v>146</v>
      </c>
      <c r="B41" s="9" t="s">
        <v>85</v>
      </c>
      <c r="C41" s="10">
        <v>26550</v>
      </c>
      <c r="D41" s="10" t="s">
        <v>21</v>
      </c>
      <c r="E41" s="10"/>
      <c r="F41" s="17">
        <v>0</v>
      </c>
      <c r="G41" s="17">
        <v>0</v>
      </c>
      <c r="H41" s="17">
        <v>0</v>
      </c>
      <c r="I41" s="17">
        <v>0</v>
      </c>
      <c r="J41" s="115"/>
      <c r="K41" s="114"/>
      <c r="L41" s="114"/>
      <c r="M41" s="114"/>
      <c r="N41" s="114"/>
      <c r="O41" s="114"/>
    </row>
    <row r="42" spans="1:15" ht="18.75">
      <c r="A42" s="7"/>
      <c r="B42" s="8" t="s">
        <v>23</v>
      </c>
      <c r="C42" s="7"/>
      <c r="D42" s="7"/>
      <c r="E42" s="7"/>
      <c r="F42" s="7"/>
      <c r="G42" s="7"/>
      <c r="H42" s="7"/>
      <c r="I42" s="7"/>
      <c r="J42" s="107"/>
      <c r="K42" s="114"/>
      <c r="L42" s="114"/>
      <c r="M42" s="114"/>
      <c r="N42" s="114"/>
      <c r="O42" s="114"/>
    </row>
    <row r="43" spans="1:15" ht="44.25" customHeight="1">
      <c r="A43" s="7" t="s">
        <v>86</v>
      </c>
      <c r="B43" s="8" t="s">
        <v>78</v>
      </c>
      <c r="C43" s="7">
        <v>26551</v>
      </c>
      <c r="D43" s="7" t="s">
        <v>21</v>
      </c>
      <c r="E43" s="7"/>
      <c r="F43" s="7"/>
      <c r="G43" s="7"/>
      <c r="H43" s="7"/>
      <c r="I43" s="7"/>
      <c r="J43" s="107"/>
      <c r="K43" s="114"/>
      <c r="L43" s="114"/>
      <c r="M43" s="114"/>
      <c r="N43" s="114"/>
      <c r="O43" s="114"/>
    </row>
    <row r="44" spans="1:15" ht="31.5">
      <c r="A44" s="7" t="s">
        <v>87</v>
      </c>
      <c r="B44" s="8" t="s">
        <v>88</v>
      </c>
      <c r="C44" s="7">
        <v>26552</v>
      </c>
      <c r="D44" s="7" t="s">
        <v>21</v>
      </c>
      <c r="E44" s="7"/>
      <c r="F44" s="7"/>
      <c r="G44" s="7"/>
      <c r="H44" s="7"/>
      <c r="I44" s="7"/>
      <c r="J44" s="108"/>
      <c r="K44" s="114"/>
      <c r="L44" s="114"/>
      <c r="M44" s="114"/>
      <c r="N44" s="114"/>
      <c r="O44" s="114"/>
    </row>
    <row r="45" spans="1:15" ht="62.25">
      <c r="A45" s="19" t="s">
        <v>89</v>
      </c>
      <c r="B45" s="128" t="s">
        <v>369</v>
      </c>
      <c r="C45" s="19">
        <v>26600</v>
      </c>
      <c r="D45" s="19" t="s">
        <v>21</v>
      </c>
      <c r="E45" s="19"/>
      <c r="F45" s="19"/>
      <c r="G45" s="19"/>
      <c r="H45" s="19"/>
      <c r="I45" s="19"/>
      <c r="J45" s="108"/>
      <c r="K45" s="114"/>
      <c r="L45" s="114"/>
      <c r="M45" s="114"/>
      <c r="N45" s="114"/>
      <c r="O45" s="114"/>
    </row>
    <row r="46" spans="1:15" ht="18.75">
      <c r="A46" s="7"/>
      <c r="B46" s="8" t="s">
        <v>90</v>
      </c>
      <c r="C46" s="7">
        <v>26610</v>
      </c>
      <c r="D46" s="7"/>
      <c r="E46" s="7"/>
      <c r="F46" s="7"/>
      <c r="G46" s="7"/>
      <c r="H46" s="7"/>
      <c r="I46" s="7"/>
      <c r="J46" s="107"/>
      <c r="K46" s="114"/>
      <c r="L46" s="114"/>
      <c r="M46" s="114"/>
      <c r="N46" s="114"/>
      <c r="O46" s="114"/>
    </row>
    <row r="47" spans="1:15" ht="78.75">
      <c r="A47" s="19" t="s">
        <v>91</v>
      </c>
      <c r="B47" s="18" t="s">
        <v>92</v>
      </c>
      <c r="C47" s="19">
        <v>26700</v>
      </c>
      <c r="D47" s="19" t="s">
        <v>21</v>
      </c>
      <c r="E47" s="19"/>
      <c r="F47" s="19"/>
      <c r="G47" s="19"/>
      <c r="H47" s="19"/>
      <c r="I47" s="19"/>
      <c r="J47" s="108"/>
      <c r="K47" s="114"/>
      <c r="L47" s="114"/>
      <c r="M47" s="114"/>
      <c r="N47" s="114"/>
      <c r="O47" s="114"/>
    </row>
    <row r="48" spans="1:15" ht="18.75">
      <c r="A48" s="7"/>
      <c r="B48" s="8" t="s">
        <v>90</v>
      </c>
      <c r="C48" s="7">
        <v>26710</v>
      </c>
      <c r="D48" s="7"/>
      <c r="E48" s="7"/>
      <c r="F48" s="7"/>
      <c r="G48" s="7"/>
      <c r="H48" s="7"/>
      <c r="I48" s="7"/>
      <c r="J48" s="107"/>
      <c r="K48" s="114"/>
      <c r="L48" s="114"/>
      <c r="M48" s="114"/>
      <c r="N48" s="114"/>
      <c r="O48" s="114"/>
    </row>
    <row r="49" spans="1:15" ht="18.75">
      <c r="A49" s="115"/>
      <c r="B49" s="115"/>
      <c r="C49" s="115"/>
      <c r="D49" s="115"/>
      <c r="E49" s="115"/>
      <c r="F49" s="107"/>
      <c r="G49" s="107"/>
      <c r="H49" s="107"/>
      <c r="I49" s="107"/>
      <c r="J49" s="107"/>
      <c r="K49" s="114"/>
      <c r="L49" s="114"/>
      <c r="M49" s="114"/>
      <c r="N49" s="114"/>
      <c r="O49" s="114"/>
    </row>
    <row r="50" spans="1:15" ht="18.75">
      <c r="A50" s="121" t="s">
        <v>93</v>
      </c>
      <c r="B50" s="118"/>
      <c r="C50" s="176"/>
      <c r="D50" s="176"/>
      <c r="E50" s="176"/>
      <c r="F50" s="176"/>
      <c r="G50" s="122"/>
      <c r="H50" s="177">
        <v>0</v>
      </c>
      <c r="I50" s="177"/>
      <c r="J50" s="120"/>
      <c r="K50" s="123"/>
      <c r="L50" s="123"/>
      <c r="M50" s="123"/>
      <c r="N50" s="123"/>
      <c r="O50" s="123"/>
    </row>
    <row r="51" spans="1:15" ht="15">
      <c r="A51" s="118"/>
      <c r="B51" s="118"/>
      <c r="C51" s="167" t="s">
        <v>103</v>
      </c>
      <c r="D51" s="167"/>
      <c r="E51" s="167"/>
      <c r="F51" s="167"/>
      <c r="G51" s="124" t="s">
        <v>104</v>
      </c>
      <c r="H51" s="167" t="s">
        <v>105</v>
      </c>
      <c r="I51" s="167"/>
      <c r="J51" s="120"/>
      <c r="K51" s="110"/>
      <c r="L51" s="110"/>
      <c r="M51" s="110"/>
      <c r="N51" s="110"/>
      <c r="O51" s="110"/>
    </row>
    <row r="52" spans="1:15" ht="15">
      <c r="A52" s="118"/>
      <c r="B52" s="118"/>
      <c r="C52" s="118"/>
      <c r="D52" s="118"/>
      <c r="E52" s="118"/>
      <c r="F52" s="118"/>
      <c r="G52" s="118"/>
      <c r="H52" s="123"/>
      <c r="I52" s="123"/>
      <c r="J52" s="123"/>
      <c r="K52" s="123"/>
      <c r="L52" s="123"/>
      <c r="M52" s="123"/>
      <c r="N52" s="123"/>
      <c r="O52" s="123"/>
    </row>
    <row r="53" spans="1:15" ht="18.75">
      <c r="A53" s="121" t="s">
        <v>95</v>
      </c>
      <c r="B53" s="118"/>
      <c r="C53" s="176"/>
      <c r="D53" s="176"/>
      <c r="E53" s="176"/>
      <c r="F53" s="176"/>
      <c r="G53" s="122"/>
      <c r="H53" s="177">
        <v>0</v>
      </c>
      <c r="I53" s="177"/>
      <c r="J53" s="123"/>
      <c r="K53" s="123"/>
      <c r="L53" s="123"/>
      <c r="M53" s="120"/>
      <c r="N53" s="120"/>
      <c r="O53" s="120"/>
    </row>
    <row r="54" spans="1:15" ht="15">
      <c r="A54" s="118"/>
      <c r="B54" s="118"/>
      <c r="C54" s="167" t="s">
        <v>103</v>
      </c>
      <c r="D54" s="167"/>
      <c r="E54" s="167"/>
      <c r="F54" s="167"/>
      <c r="G54" s="124" t="s">
        <v>104</v>
      </c>
      <c r="H54" s="167" t="s">
        <v>105</v>
      </c>
      <c r="I54" s="167"/>
      <c r="J54" s="123"/>
      <c r="K54" s="110"/>
      <c r="L54" s="110"/>
      <c r="M54" s="110"/>
      <c r="N54" s="110"/>
      <c r="O54" s="110"/>
    </row>
    <row r="55" spans="1:15" ht="15">
      <c r="A55" s="118"/>
      <c r="B55" s="118"/>
      <c r="C55" s="118"/>
      <c r="D55" s="118"/>
      <c r="E55" s="118"/>
      <c r="F55" s="118"/>
      <c r="G55" s="118"/>
      <c r="H55" s="123"/>
      <c r="I55" s="123"/>
      <c r="J55" s="123"/>
      <c r="K55" s="123"/>
      <c r="L55" s="123"/>
      <c r="M55" s="123"/>
      <c r="N55" s="123"/>
      <c r="O55" s="123"/>
    </row>
    <row r="56" spans="1:15" ht="1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8.75">
      <c r="A57" s="121" t="s">
        <v>96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8.7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18"/>
      <c r="M60" s="118"/>
      <c r="N60" s="118"/>
      <c r="O60" s="118"/>
    </row>
    <row r="61" spans="1:15" ht="18.75">
      <c r="A61" s="175" t="s">
        <v>99</v>
      </c>
      <c r="B61" s="175"/>
      <c r="C61" s="175"/>
      <c r="D61" s="175"/>
      <c r="E61" s="175"/>
      <c r="F61" s="175"/>
      <c r="G61" s="107"/>
      <c r="H61" s="107"/>
      <c r="I61" s="107"/>
      <c r="J61" s="107"/>
      <c r="K61" s="107"/>
      <c r="L61" s="118"/>
      <c r="M61" s="118"/>
      <c r="N61" s="118"/>
      <c r="O61" s="118"/>
    </row>
    <row r="62" spans="1:15" ht="18.75" customHeight="1">
      <c r="A62" s="161" t="s">
        <v>176</v>
      </c>
      <c r="B62" s="161"/>
      <c r="C62" s="161"/>
      <c r="D62" s="161"/>
      <c r="E62" s="161"/>
      <c r="F62" s="161"/>
      <c r="G62" s="107"/>
      <c r="H62" s="107"/>
      <c r="I62" s="107"/>
      <c r="J62" s="107"/>
      <c r="K62" s="107"/>
      <c r="L62" s="118"/>
      <c r="M62" s="118"/>
      <c r="N62" s="118"/>
      <c r="O62" s="118"/>
    </row>
    <row r="63" spans="1:15" ht="15.75">
      <c r="A63" s="172" t="s">
        <v>101</v>
      </c>
      <c r="B63" s="172"/>
      <c r="C63" s="172"/>
      <c r="D63" s="172"/>
      <c r="E63" s="172"/>
      <c r="F63" s="172"/>
      <c r="G63" s="108"/>
      <c r="H63" s="108"/>
      <c r="I63" s="108"/>
      <c r="J63" s="108"/>
      <c r="K63" s="108"/>
      <c r="L63" s="118"/>
      <c r="M63" s="118"/>
      <c r="N63" s="118"/>
      <c r="O63" s="118"/>
    </row>
    <row r="64" spans="1:15" ht="15.75">
      <c r="A64" s="172" t="s">
        <v>100</v>
      </c>
      <c r="B64" s="172"/>
      <c r="C64" s="172"/>
      <c r="D64" s="172"/>
      <c r="E64" s="172"/>
      <c r="F64" s="172"/>
      <c r="G64" s="108"/>
      <c r="H64" s="108"/>
      <c r="I64" s="108"/>
      <c r="J64" s="108"/>
      <c r="K64" s="108"/>
      <c r="L64" s="118"/>
      <c r="M64" s="118"/>
      <c r="N64" s="118"/>
      <c r="O64" s="118"/>
    </row>
    <row r="65" spans="1:15" ht="18.75">
      <c r="A65" s="173" t="s">
        <v>177</v>
      </c>
      <c r="B65" s="173"/>
      <c r="C65" s="173"/>
      <c r="D65" s="173"/>
      <c r="E65" s="173"/>
      <c r="F65" s="173"/>
      <c r="G65" s="107"/>
      <c r="H65" s="107"/>
      <c r="I65" s="107"/>
      <c r="J65" s="107"/>
      <c r="K65" s="107"/>
      <c r="L65" s="114"/>
      <c r="M65" s="114"/>
      <c r="N65" s="114"/>
      <c r="O65" s="114"/>
    </row>
    <row r="66" spans="1:15" ht="15.75">
      <c r="A66" s="174" t="s">
        <v>98</v>
      </c>
      <c r="B66" s="174"/>
      <c r="C66" s="174"/>
      <c r="D66" s="174"/>
      <c r="E66" s="174"/>
      <c r="F66" s="174"/>
      <c r="G66" s="108"/>
      <c r="H66" s="108"/>
      <c r="I66" s="108"/>
      <c r="J66" s="108"/>
      <c r="K66" s="108"/>
      <c r="L66" s="114"/>
      <c r="M66" s="114"/>
      <c r="N66" s="114"/>
      <c r="O66" s="114"/>
    </row>
    <row r="67" spans="1:15" ht="18.75">
      <c r="A67" s="175" t="s">
        <v>97</v>
      </c>
      <c r="B67" s="175"/>
      <c r="C67" s="175"/>
      <c r="D67" s="175"/>
      <c r="E67" s="175"/>
      <c r="F67" s="175"/>
      <c r="G67" s="107"/>
      <c r="H67" s="107"/>
      <c r="I67" s="107"/>
      <c r="J67" s="107"/>
      <c r="K67" s="107"/>
      <c r="L67" s="114"/>
      <c r="M67" s="114"/>
      <c r="N67" s="114"/>
      <c r="O67" s="114"/>
    </row>
    <row r="68" spans="1:15" ht="18.75">
      <c r="A68" s="175" t="s">
        <v>395</v>
      </c>
      <c r="B68" s="175"/>
      <c r="C68" s="175"/>
      <c r="D68" s="175"/>
      <c r="E68" s="175"/>
      <c r="F68" s="175"/>
      <c r="G68" s="107"/>
      <c r="H68" s="107"/>
      <c r="I68" s="107"/>
      <c r="J68" s="107"/>
      <c r="K68" s="107"/>
      <c r="L68" s="114"/>
      <c r="M68" s="114"/>
      <c r="N68" s="114"/>
      <c r="O68" s="114"/>
    </row>
    <row r="69" spans="1:15" ht="18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14"/>
      <c r="M69" s="114"/>
      <c r="N69" s="114"/>
      <c r="O69" s="114"/>
    </row>
  </sheetData>
  <sheetProtection/>
  <mergeCells count="23">
    <mergeCell ref="C50:F50"/>
    <mergeCell ref="A68:F68"/>
    <mergeCell ref="H50:I50"/>
    <mergeCell ref="H53:I53"/>
    <mergeCell ref="C51:F51"/>
    <mergeCell ref="H51:I51"/>
    <mergeCell ref="C54:F54"/>
    <mergeCell ref="A61:F61"/>
    <mergeCell ref="A62:F62"/>
    <mergeCell ref="A63:F63"/>
    <mergeCell ref="A64:F64"/>
    <mergeCell ref="A65:F65"/>
    <mergeCell ref="A66:F66"/>
    <mergeCell ref="A67:F67"/>
    <mergeCell ref="C53:F53"/>
    <mergeCell ref="A60:K60"/>
    <mergeCell ref="H54:I54"/>
    <mergeCell ref="A2:A3"/>
    <mergeCell ref="B2:B3"/>
    <mergeCell ref="C2:C3"/>
    <mergeCell ref="D2:D3"/>
    <mergeCell ref="F2:I2"/>
    <mergeCell ref="E2:E3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4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30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35" location="примечания!A47" display="в соответствии с Федеральным законом № 223-ФЗ14"/>
    <hyperlink ref="B39" location="примечания!A47" display="в соответствии с Федеральным законом № 223-ФЗ14"/>
    <hyperlink ref="B40" location="примечания!A49" display="за счет субсидий, предоставляемых на осуществление капитальных вложений15"/>
    <hyperlink ref="B45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25" right="0.25" top="0.75" bottom="0.75" header="0.3" footer="0.3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3"/>
  <sheetViews>
    <sheetView view="pageBreakPreview" zoomScale="110" zoomScaleSheetLayoutView="110" zoomScalePageLayoutView="0" workbookViewId="0" topLeftCell="A28">
      <selection activeCell="F39" sqref="F39"/>
    </sheetView>
  </sheetViews>
  <sheetFormatPr defaultColWidth="1.1484375" defaultRowHeight="15"/>
  <cols>
    <col min="1" max="1" width="4.140625" style="59" customWidth="1"/>
    <col min="2" max="2" width="21.421875" style="59" customWidth="1"/>
    <col min="3" max="3" width="14.140625" style="59" customWidth="1"/>
    <col min="4" max="4" width="11.57421875" style="59" customWidth="1"/>
    <col min="5" max="9" width="16.8515625" style="59" customWidth="1"/>
    <col min="10" max="10" width="15.421875" style="59" bestFit="1" customWidth="1"/>
    <col min="11" max="11" width="24.7109375" style="59" bestFit="1" customWidth="1"/>
    <col min="12" max="12" width="11.00390625" style="59" bestFit="1" customWidth="1"/>
    <col min="13" max="16384" width="1.1484375" style="59" customWidth="1"/>
  </cols>
  <sheetData>
    <row r="1" spans="1:12" ht="12.75">
      <c r="A1" s="190" t="s">
        <v>222</v>
      </c>
      <c r="B1" s="190"/>
      <c r="C1" s="190"/>
      <c r="D1" s="190"/>
      <c r="E1" s="190"/>
      <c r="F1" s="190"/>
      <c r="G1" s="190"/>
      <c r="H1" s="190"/>
      <c r="I1" s="190"/>
      <c r="J1" s="190"/>
      <c r="K1" s="56"/>
      <c r="L1" s="56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56"/>
      <c r="L2" s="56"/>
    </row>
    <row r="3" spans="1:12" ht="12.75" customHeight="1">
      <c r="A3" s="190" t="s">
        <v>106</v>
      </c>
      <c r="B3" s="190"/>
      <c r="C3" s="183" t="s">
        <v>269</v>
      </c>
      <c r="D3" s="183"/>
      <c r="E3" s="183"/>
      <c r="F3" s="183"/>
      <c r="G3" s="183"/>
      <c r="H3" s="183"/>
      <c r="I3" s="183"/>
      <c r="J3" s="183"/>
      <c r="K3" s="74"/>
      <c r="L3" s="74"/>
    </row>
    <row r="4" spans="4:12" ht="12.75">
      <c r="D4" s="68"/>
      <c r="E4" s="68"/>
      <c r="F4" s="68"/>
      <c r="G4" s="68"/>
      <c r="H4" s="68"/>
      <c r="I4" s="68"/>
      <c r="J4" s="68"/>
      <c r="K4" s="68"/>
      <c r="L4" s="68"/>
    </row>
    <row r="5" spans="1:10" ht="12.75" customHeight="1">
      <c r="A5" s="180" t="s">
        <v>207</v>
      </c>
      <c r="B5" s="180" t="s">
        <v>209</v>
      </c>
      <c r="C5" s="180" t="s">
        <v>210</v>
      </c>
      <c r="D5" s="187" t="s">
        <v>108</v>
      </c>
      <c r="E5" s="188"/>
      <c r="F5" s="188"/>
      <c r="G5" s="189"/>
      <c r="H5" s="184" t="s">
        <v>214</v>
      </c>
      <c r="I5" s="184" t="s">
        <v>316</v>
      </c>
      <c r="J5" s="184" t="s">
        <v>216</v>
      </c>
    </row>
    <row r="6" spans="1:10" ht="12.75">
      <c r="A6" s="181"/>
      <c r="B6" s="181"/>
      <c r="C6" s="181"/>
      <c r="D6" s="180" t="s">
        <v>110</v>
      </c>
      <c r="E6" s="187" t="s">
        <v>23</v>
      </c>
      <c r="F6" s="188"/>
      <c r="G6" s="189"/>
      <c r="H6" s="184"/>
      <c r="I6" s="184"/>
      <c r="J6" s="184"/>
    </row>
    <row r="7" spans="1:22" ht="38.25">
      <c r="A7" s="182"/>
      <c r="B7" s="182"/>
      <c r="C7" s="182"/>
      <c r="D7" s="182"/>
      <c r="E7" s="61" t="s">
        <v>211</v>
      </c>
      <c r="F7" s="61" t="s">
        <v>212</v>
      </c>
      <c r="G7" s="61" t="s">
        <v>213</v>
      </c>
      <c r="H7" s="184"/>
      <c r="I7" s="184"/>
      <c r="J7" s="184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2" ht="12.7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s="57" customFormat="1" ht="12.75">
      <c r="A9" s="67">
        <v>1</v>
      </c>
      <c r="B9" s="64" t="s">
        <v>170</v>
      </c>
      <c r="C9" s="64">
        <v>1</v>
      </c>
      <c r="D9" s="64">
        <f aca="true" t="shared" si="0" ref="D9:D14">SUM(E9:I9)</f>
        <v>25019.8</v>
      </c>
      <c r="E9" s="64"/>
      <c r="F9" s="64"/>
      <c r="G9" s="64"/>
      <c r="H9" s="64"/>
      <c r="I9" s="64">
        <v>25019.8</v>
      </c>
      <c r="J9" s="64">
        <f aca="true" t="shared" si="1" ref="J9:J14">ROUNDUP(D9*12,-1)</f>
        <v>300240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2" s="57" customFormat="1" ht="25.5">
      <c r="A10" s="67" t="s">
        <v>111</v>
      </c>
      <c r="B10" s="64" t="s">
        <v>171</v>
      </c>
      <c r="C10" s="64">
        <v>2.26</v>
      </c>
      <c r="D10" s="64">
        <f t="shared" si="0"/>
        <v>42530.78</v>
      </c>
      <c r="E10" s="64"/>
      <c r="F10" s="64"/>
      <c r="G10" s="64"/>
      <c r="H10" s="64"/>
      <c r="I10" s="64">
        <v>42530.78</v>
      </c>
      <c r="J10" s="64">
        <f>ROUNDUP(D10*12,-1)+552660</f>
        <v>1063030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s="57" customFormat="1" ht="12.75">
      <c r="A11" s="67" t="s">
        <v>315</v>
      </c>
      <c r="B11" s="64" t="s">
        <v>172</v>
      </c>
      <c r="C11" s="64">
        <v>2.3</v>
      </c>
      <c r="D11" s="64">
        <f t="shared" si="0"/>
        <v>31947</v>
      </c>
      <c r="E11" s="64"/>
      <c r="F11" s="64"/>
      <c r="G11" s="64"/>
      <c r="H11" s="64"/>
      <c r="I11" s="64">
        <v>31947</v>
      </c>
      <c r="J11" s="64">
        <f t="shared" si="1"/>
        <v>383370</v>
      </c>
      <c r="M11" s="105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s="57" customFormat="1" ht="12.75">
      <c r="A12" s="67" t="s">
        <v>112</v>
      </c>
      <c r="B12" s="64" t="s">
        <v>205</v>
      </c>
      <c r="C12" s="64">
        <v>1</v>
      </c>
      <c r="D12" s="64">
        <f t="shared" si="0"/>
        <v>13890</v>
      </c>
      <c r="E12" s="64"/>
      <c r="F12" s="64"/>
      <c r="G12" s="64"/>
      <c r="H12" s="64"/>
      <c r="I12" s="64">
        <v>13890</v>
      </c>
      <c r="J12" s="64">
        <f t="shared" si="1"/>
        <v>166680</v>
      </c>
      <c r="M12" s="105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s="57" customFormat="1" ht="25.5">
      <c r="A13" s="67" t="s">
        <v>113</v>
      </c>
      <c r="B13" s="64" t="s">
        <v>312</v>
      </c>
      <c r="C13" s="64">
        <v>0.5</v>
      </c>
      <c r="D13" s="64">
        <f t="shared" si="0"/>
        <v>6945</v>
      </c>
      <c r="E13" s="64"/>
      <c r="F13" s="64"/>
      <c r="G13" s="64"/>
      <c r="H13" s="64"/>
      <c r="I13" s="64">
        <v>6945</v>
      </c>
      <c r="J13" s="64">
        <f t="shared" si="1"/>
        <v>83340</v>
      </c>
      <c r="M13" s="105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s="57" customFormat="1" ht="12.75">
      <c r="A14" s="67" t="s">
        <v>114</v>
      </c>
      <c r="B14" s="64" t="s">
        <v>173</v>
      </c>
      <c r="C14" s="64">
        <v>0.5</v>
      </c>
      <c r="D14" s="64">
        <f t="shared" si="0"/>
        <v>6945</v>
      </c>
      <c r="E14" s="64"/>
      <c r="F14" s="64"/>
      <c r="G14" s="64"/>
      <c r="H14" s="64"/>
      <c r="I14" s="64">
        <v>6945</v>
      </c>
      <c r="J14" s="64">
        <f t="shared" si="1"/>
        <v>83340</v>
      </c>
      <c r="K14" s="81"/>
      <c r="M14" s="105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s="57" customFormat="1" ht="12.75">
      <c r="A15" s="185" t="s">
        <v>115</v>
      </c>
      <c r="B15" s="186"/>
      <c r="C15" s="64">
        <f>SUM(C9:C14)</f>
        <v>7.56</v>
      </c>
      <c r="D15" s="64"/>
      <c r="E15" s="64" t="s">
        <v>21</v>
      </c>
      <c r="F15" s="64" t="s">
        <v>21</v>
      </c>
      <c r="G15" s="64" t="s">
        <v>21</v>
      </c>
      <c r="H15" s="64" t="s">
        <v>21</v>
      </c>
      <c r="I15" s="64" t="s">
        <v>21</v>
      </c>
      <c r="J15" s="64">
        <f>ROUND(SUM(J9:J14),0)</f>
        <v>2080000</v>
      </c>
      <c r="K15" s="57">
        <v>2080000</v>
      </c>
      <c r="M15" s="105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1:22" ht="12.75">
      <c r="K16" s="95">
        <f>K15-J15</f>
        <v>0</v>
      </c>
      <c r="M16" s="105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ht="12.75">
      <c r="A17" s="190" t="s">
        <v>106</v>
      </c>
      <c r="B17" s="190"/>
      <c r="C17" s="183" t="s">
        <v>270</v>
      </c>
      <c r="D17" s="183"/>
      <c r="E17" s="183"/>
      <c r="F17" s="183"/>
      <c r="G17" s="183"/>
      <c r="H17" s="183"/>
      <c r="I17" s="183"/>
      <c r="J17" s="183"/>
      <c r="K17" s="74"/>
      <c r="L17" s="74"/>
      <c r="M17" s="105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4:22" ht="12.75">
      <c r="D18" s="68"/>
      <c r="E18" s="68"/>
      <c r="F18" s="68"/>
      <c r="G18" s="68"/>
      <c r="H18" s="68"/>
      <c r="I18" s="68"/>
      <c r="J18" s="68"/>
      <c r="K18" s="68"/>
      <c r="L18" s="68"/>
      <c r="M18" s="178"/>
      <c r="N18" s="178"/>
      <c r="O18" s="104"/>
      <c r="P18" s="104"/>
      <c r="Q18" s="104"/>
      <c r="R18" s="104"/>
      <c r="S18" s="104"/>
      <c r="T18" s="104"/>
      <c r="U18" s="104"/>
      <c r="V18" s="104"/>
    </row>
    <row r="19" spans="1:10" ht="12.75" customHeight="1">
      <c r="A19" s="180" t="s">
        <v>207</v>
      </c>
      <c r="B19" s="180" t="s">
        <v>209</v>
      </c>
      <c r="C19" s="180" t="s">
        <v>210</v>
      </c>
      <c r="D19" s="187" t="s">
        <v>108</v>
      </c>
      <c r="E19" s="188"/>
      <c r="F19" s="188"/>
      <c r="G19" s="189"/>
      <c r="H19" s="180" t="s">
        <v>214</v>
      </c>
      <c r="I19" s="180" t="s">
        <v>215</v>
      </c>
      <c r="J19" s="180" t="s">
        <v>217</v>
      </c>
    </row>
    <row r="20" spans="1:10" ht="12.75">
      <c r="A20" s="181"/>
      <c r="B20" s="181"/>
      <c r="C20" s="181"/>
      <c r="D20" s="180" t="s">
        <v>110</v>
      </c>
      <c r="E20" s="187" t="s">
        <v>23</v>
      </c>
      <c r="F20" s="188"/>
      <c r="G20" s="189"/>
      <c r="H20" s="181"/>
      <c r="I20" s="181"/>
      <c r="J20" s="181"/>
    </row>
    <row r="21" spans="1:10" ht="38.25">
      <c r="A21" s="182"/>
      <c r="B21" s="182"/>
      <c r="C21" s="182"/>
      <c r="D21" s="182"/>
      <c r="E21" s="61" t="s">
        <v>211</v>
      </c>
      <c r="F21" s="61" t="s">
        <v>212</v>
      </c>
      <c r="G21" s="61" t="s">
        <v>213</v>
      </c>
      <c r="H21" s="182"/>
      <c r="I21" s="182"/>
      <c r="J21" s="182"/>
    </row>
    <row r="22" spans="1:10" ht="12.75">
      <c r="A22" s="61">
        <v>1</v>
      </c>
      <c r="B22" s="61">
        <v>2</v>
      </c>
      <c r="C22" s="61">
        <v>3</v>
      </c>
      <c r="D22" s="61">
        <v>4</v>
      </c>
      <c r="E22" s="61">
        <v>5</v>
      </c>
      <c r="F22" s="61">
        <v>6</v>
      </c>
      <c r="G22" s="61">
        <v>7</v>
      </c>
      <c r="H22" s="61">
        <v>8</v>
      </c>
      <c r="I22" s="61">
        <v>9</v>
      </c>
      <c r="J22" s="61">
        <v>10</v>
      </c>
    </row>
    <row r="23" spans="1:10" s="57" customFormat="1" ht="25.5">
      <c r="A23" s="67" t="s">
        <v>262</v>
      </c>
      <c r="B23" s="64" t="s">
        <v>312</v>
      </c>
      <c r="C23" s="64">
        <v>0.2</v>
      </c>
      <c r="D23" s="64">
        <f>SUM(E23:I23)</f>
        <v>12130</v>
      </c>
      <c r="E23" s="64">
        <f>1164.6/C23</f>
        <v>5822.999999999999</v>
      </c>
      <c r="F23" s="64">
        <f>1261.4/C23</f>
        <v>6307</v>
      </c>
      <c r="G23" s="64">
        <v>0</v>
      </c>
      <c r="H23" s="64"/>
      <c r="I23" s="64"/>
      <c r="J23" s="64">
        <f>ROUNDUP(D23*C23*12,-3)</f>
        <v>30000</v>
      </c>
    </row>
    <row r="24" spans="1:10" s="57" customFormat="1" ht="12.75">
      <c r="A24" s="67" t="s">
        <v>111</v>
      </c>
      <c r="B24" s="64" t="s">
        <v>173</v>
      </c>
      <c r="C24" s="64">
        <v>7.3</v>
      </c>
      <c r="D24" s="64">
        <f>SUM(E24:I24)</f>
        <v>13083.43698630137</v>
      </c>
      <c r="E24" s="64">
        <f>41769.2/C24</f>
        <v>5721.808219178082</v>
      </c>
      <c r="F24" s="64">
        <f>14021.32/C24</f>
        <v>1920.7287671232878</v>
      </c>
      <c r="G24" s="64">
        <v>5440.9</v>
      </c>
      <c r="H24" s="64"/>
      <c r="I24" s="64"/>
      <c r="J24" s="64">
        <f>ROUNDUP(D24*C24*12,)</f>
        <v>1146110</v>
      </c>
    </row>
    <row r="25" spans="1:11" s="57" customFormat="1" ht="12.75">
      <c r="A25" s="185" t="s">
        <v>115</v>
      </c>
      <c r="B25" s="186"/>
      <c r="C25" s="64">
        <f>SUM(C24)</f>
        <v>7.3</v>
      </c>
      <c r="D25" s="64"/>
      <c r="E25" s="64" t="s">
        <v>21</v>
      </c>
      <c r="F25" s="64" t="s">
        <v>21</v>
      </c>
      <c r="G25" s="64" t="s">
        <v>21</v>
      </c>
      <c r="H25" s="64" t="s">
        <v>21</v>
      </c>
      <c r="I25" s="64" t="s">
        <v>21</v>
      </c>
      <c r="J25" s="64">
        <f>ROUND(SUM(J23:J24),0)+204662</f>
        <v>1380772</v>
      </c>
      <c r="K25" s="57">
        <v>1380772</v>
      </c>
    </row>
    <row r="26" ht="12.75">
      <c r="K26" s="57">
        <f>K25-J25</f>
        <v>0</v>
      </c>
    </row>
    <row r="27" spans="1:12" ht="12.75">
      <c r="A27" s="190" t="s">
        <v>106</v>
      </c>
      <c r="B27" s="190"/>
      <c r="C27" s="183" t="s">
        <v>299</v>
      </c>
      <c r="D27" s="183"/>
      <c r="E27" s="183"/>
      <c r="F27" s="183"/>
      <c r="G27" s="183"/>
      <c r="H27" s="183"/>
      <c r="I27" s="183"/>
      <c r="J27" s="183"/>
      <c r="K27" s="74"/>
      <c r="L27" s="74"/>
    </row>
    <row r="28" spans="1:12" ht="12.75">
      <c r="A28" s="190"/>
      <c r="B28" s="190"/>
      <c r="C28" s="183"/>
      <c r="D28" s="183"/>
      <c r="E28" s="183"/>
      <c r="F28" s="183"/>
      <c r="G28" s="183"/>
      <c r="H28" s="183"/>
      <c r="I28" s="183"/>
      <c r="J28" s="183"/>
      <c r="K28" s="74"/>
      <c r="L28" s="74"/>
    </row>
    <row r="29" spans="1:12" ht="51">
      <c r="A29" s="88" t="s">
        <v>207</v>
      </c>
      <c r="B29" s="88" t="s">
        <v>116</v>
      </c>
      <c r="C29" s="88" t="s">
        <v>292</v>
      </c>
      <c r="D29" s="85" t="s">
        <v>293</v>
      </c>
      <c r="E29" s="85" t="s">
        <v>294</v>
      </c>
      <c r="F29" s="85" t="s">
        <v>221</v>
      </c>
      <c r="G29" s="68"/>
      <c r="H29" s="68"/>
      <c r="I29" s="68"/>
      <c r="J29" s="68"/>
      <c r="K29" s="68"/>
      <c r="L29" s="68"/>
    </row>
    <row r="30" spans="1:10" ht="12.75" customHeight="1" hidden="1">
      <c r="A30" s="184"/>
      <c r="B30" s="184"/>
      <c r="C30" s="180"/>
      <c r="D30" s="184"/>
      <c r="E30" s="184"/>
      <c r="F30" s="184"/>
      <c r="G30" s="182"/>
      <c r="H30" s="191"/>
      <c r="I30" s="180"/>
      <c r="J30" s="180"/>
    </row>
    <row r="31" spans="1:10" ht="12.75" customHeight="1" hidden="1">
      <c r="A31" s="184"/>
      <c r="B31" s="184"/>
      <c r="C31" s="181"/>
      <c r="D31" s="184"/>
      <c r="E31" s="184"/>
      <c r="F31" s="184"/>
      <c r="G31" s="184"/>
      <c r="H31" s="192"/>
      <c r="I31" s="181"/>
      <c r="J31" s="181"/>
    </row>
    <row r="32" spans="1:10" ht="12.75" customHeight="1" hidden="1">
      <c r="A32" s="184"/>
      <c r="B32" s="184"/>
      <c r="C32" s="182"/>
      <c r="D32" s="184"/>
      <c r="E32" s="61"/>
      <c r="F32" s="61"/>
      <c r="G32" s="61"/>
      <c r="H32" s="193"/>
      <c r="I32" s="182"/>
      <c r="J32" s="182"/>
    </row>
    <row r="33" spans="1:10" ht="12.75" customHeight="1" hidden="1">
      <c r="A33" s="61"/>
      <c r="B33" s="61"/>
      <c r="C33" s="61"/>
      <c r="D33" s="61"/>
      <c r="E33" s="61"/>
      <c r="F33" s="61"/>
      <c r="G33" s="61"/>
      <c r="H33" s="86"/>
      <c r="I33" s="61"/>
      <c r="J33" s="61"/>
    </row>
    <row r="34" spans="1:10" s="57" customFormat="1" ht="12.75" customHeight="1" hidden="1">
      <c r="A34" s="67"/>
      <c r="B34" s="64"/>
      <c r="C34" s="64"/>
      <c r="D34" s="64"/>
      <c r="E34" s="64"/>
      <c r="F34" s="64"/>
      <c r="G34" s="64"/>
      <c r="H34" s="87"/>
      <c r="I34" s="64"/>
      <c r="J34" s="64"/>
    </row>
    <row r="35" spans="1:10" s="57" customFormat="1" ht="12.75" customHeight="1" hidden="1">
      <c r="A35" s="67"/>
      <c r="B35" s="64"/>
      <c r="C35" s="64"/>
      <c r="D35" s="64"/>
      <c r="E35" s="64"/>
      <c r="F35" s="64"/>
      <c r="G35" s="64"/>
      <c r="H35" s="87"/>
      <c r="I35" s="64"/>
      <c r="J35" s="64"/>
    </row>
    <row r="36" spans="1:10" s="57" customFormat="1" ht="12.75" customHeight="1" hidden="1">
      <c r="A36" s="194"/>
      <c r="B36" s="194"/>
      <c r="C36" s="64"/>
      <c r="D36" s="64"/>
      <c r="E36" s="64"/>
      <c r="F36" s="64"/>
      <c r="G36" s="89"/>
      <c r="H36" s="87"/>
      <c r="I36" s="64"/>
      <c r="J36" s="64"/>
    </row>
    <row r="37" spans="1:6" ht="12.75">
      <c r="A37" s="90">
        <v>1</v>
      </c>
      <c r="B37" s="90">
        <v>2</v>
      </c>
      <c r="C37" s="90">
        <v>3</v>
      </c>
      <c r="D37" s="90">
        <v>4</v>
      </c>
      <c r="E37" s="90">
        <v>5</v>
      </c>
      <c r="F37" s="90">
        <v>6</v>
      </c>
    </row>
    <row r="38" spans="1:7" ht="25.5">
      <c r="A38" s="88">
        <v>1</v>
      </c>
      <c r="B38" s="88" t="s">
        <v>295</v>
      </c>
      <c r="C38" s="88"/>
      <c r="D38" s="88"/>
      <c r="E38" s="88"/>
      <c r="F38" s="93">
        <v>1600</v>
      </c>
      <c r="G38" s="68"/>
    </row>
    <row r="39" spans="1:6" ht="12.75">
      <c r="A39" s="88"/>
      <c r="B39" s="91" t="s">
        <v>115</v>
      </c>
      <c r="C39" s="92" t="s">
        <v>21</v>
      </c>
      <c r="D39" s="92" t="s">
        <v>21</v>
      </c>
      <c r="E39" s="92" t="s">
        <v>21</v>
      </c>
      <c r="F39" s="93">
        <f>SUM(F38)</f>
        <v>1600</v>
      </c>
    </row>
    <row r="41" spans="1:12" ht="12.75">
      <c r="A41" s="190" t="s">
        <v>106</v>
      </c>
      <c r="B41" s="190"/>
      <c r="C41" s="183" t="s">
        <v>411</v>
      </c>
      <c r="D41" s="183"/>
      <c r="E41" s="183"/>
      <c r="F41" s="183"/>
      <c r="G41" s="183"/>
      <c r="H41" s="183"/>
      <c r="I41" s="183"/>
      <c r="J41" s="183"/>
      <c r="K41" s="74"/>
      <c r="L41" s="74"/>
    </row>
    <row r="42" spans="1:12" ht="12.75">
      <c r="A42" s="190"/>
      <c r="B42" s="190"/>
      <c r="C42" s="183"/>
      <c r="D42" s="183"/>
      <c r="E42" s="183"/>
      <c r="F42" s="183"/>
      <c r="G42" s="183"/>
      <c r="H42" s="183"/>
      <c r="I42" s="183"/>
      <c r="J42" s="183"/>
      <c r="K42" s="74"/>
      <c r="L42" s="74"/>
    </row>
    <row r="43" spans="1:12" ht="51">
      <c r="A43" s="88" t="s">
        <v>207</v>
      </c>
      <c r="B43" s="88" t="s">
        <v>116</v>
      </c>
      <c r="C43" s="88" t="s">
        <v>292</v>
      </c>
      <c r="D43" s="85" t="s">
        <v>293</v>
      </c>
      <c r="E43" s="85" t="s">
        <v>294</v>
      </c>
      <c r="F43" s="85" t="s">
        <v>221</v>
      </c>
      <c r="G43" s="68"/>
      <c r="H43" s="68"/>
      <c r="I43" s="68"/>
      <c r="J43" s="68"/>
      <c r="K43" s="68"/>
      <c r="L43" s="68"/>
    </row>
    <row r="44" spans="1:10" ht="12.75" customHeight="1" hidden="1">
      <c r="A44" s="184"/>
      <c r="B44" s="184"/>
      <c r="C44" s="180"/>
      <c r="D44" s="184"/>
      <c r="E44" s="184"/>
      <c r="F44" s="184"/>
      <c r="G44" s="182"/>
      <c r="H44" s="191"/>
      <c r="I44" s="180"/>
      <c r="J44" s="180"/>
    </row>
    <row r="45" spans="1:10" ht="12.75" customHeight="1" hidden="1">
      <c r="A45" s="184"/>
      <c r="B45" s="184"/>
      <c r="C45" s="181"/>
      <c r="D45" s="184"/>
      <c r="E45" s="184"/>
      <c r="F45" s="184"/>
      <c r="G45" s="184"/>
      <c r="H45" s="192"/>
      <c r="I45" s="181"/>
      <c r="J45" s="181"/>
    </row>
    <row r="46" spans="1:10" ht="12.75" customHeight="1" hidden="1">
      <c r="A46" s="184"/>
      <c r="B46" s="184"/>
      <c r="C46" s="182"/>
      <c r="D46" s="184"/>
      <c r="E46" s="61"/>
      <c r="F46" s="61"/>
      <c r="G46" s="61"/>
      <c r="H46" s="193"/>
      <c r="I46" s="182"/>
      <c r="J46" s="182"/>
    </row>
    <row r="47" spans="1:10" ht="12.75" customHeight="1" hidden="1">
      <c r="A47" s="61"/>
      <c r="B47" s="61"/>
      <c r="C47" s="61"/>
      <c r="D47" s="61"/>
      <c r="E47" s="61"/>
      <c r="F47" s="61"/>
      <c r="G47" s="61"/>
      <c r="H47" s="86"/>
      <c r="I47" s="61"/>
      <c r="J47" s="61"/>
    </row>
    <row r="48" spans="1:10" s="57" customFormat="1" ht="12.75" customHeight="1" hidden="1">
      <c r="A48" s="67"/>
      <c r="B48" s="64"/>
      <c r="C48" s="64"/>
      <c r="D48" s="64"/>
      <c r="E48" s="64"/>
      <c r="F48" s="64"/>
      <c r="G48" s="64"/>
      <c r="H48" s="87"/>
      <c r="I48" s="64"/>
      <c r="J48" s="64"/>
    </row>
    <row r="49" spans="1:10" s="57" customFormat="1" ht="12.75" customHeight="1" hidden="1">
      <c r="A49" s="67"/>
      <c r="B49" s="64"/>
      <c r="C49" s="64"/>
      <c r="D49" s="64"/>
      <c r="E49" s="64"/>
      <c r="F49" s="64"/>
      <c r="G49" s="64"/>
      <c r="H49" s="87"/>
      <c r="I49" s="64"/>
      <c r="J49" s="64"/>
    </row>
    <row r="50" spans="1:10" s="57" customFormat="1" ht="12.75" customHeight="1" hidden="1">
      <c r="A50" s="194"/>
      <c r="B50" s="194"/>
      <c r="C50" s="64"/>
      <c r="D50" s="64"/>
      <c r="E50" s="64"/>
      <c r="F50" s="64"/>
      <c r="G50" s="89"/>
      <c r="H50" s="87"/>
      <c r="I50" s="64"/>
      <c r="J50" s="64"/>
    </row>
    <row r="51" spans="1:6" ht="12.75">
      <c r="A51" s="90">
        <v>1</v>
      </c>
      <c r="B51" s="90">
        <v>2</v>
      </c>
      <c r="C51" s="90">
        <v>3</v>
      </c>
      <c r="D51" s="90">
        <v>4</v>
      </c>
      <c r="E51" s="90">
        <v>5</v>
      </c>
      <c r="F51" s="90">
        <v>6</v>
      </c>
    </row>
    <row r="52" spans="1:6" ht="25.5">
      <c r="A52" s="88">
        <v>1</v>
      </c>
      <c r="B52" s="88" t="s">
        <v>295</v>
      </c>
      <c r="C52" s="88"/>
      <c r="D52" s="88"/>
      <c r="E52" s="88"/>
      <c r="F52" s="93">
        <v>2000</v>
      </c>
    </row>
    <row r="53" spans="1:6" ht="12.75">
      <c r="A53" s="88"/>
      <c r="B53" s="91" t="s">
        <v>115</v>
      </c>
      <c r="C53" s="92" t="s">
        <v>21</v>
      </c>
      <c r="D53" s="92" t="s">
        <v>21</v>
      </c>
      <c r="E53" s="92" t="s">
        <v>21</v>
      </c>
      <c r="F53" s="93">
        <f>SUM(F52)</f>
        <v>2000</v>
      </c>
    </row>
  </sheetData>
  <sheetProtection/>
  <mergeCells count="61">
    <mergeCell ref="J44:J46"/>
    <mergeCell ref="D45:D46"/>
    <mergeCell ref="E45:G45"/>
    <mergeCell ref="A50:B50"/>
    <mergeCell ref="A41:B41"/>
    <mergeCell ref="C41:J41"/>
    <mergeCell ref="A42:B42"/>
    <mergeCell ref="C42:J42"/>
    <mergeCell ref="A44:A46"/>
    <mergeCell ref="B44:B46"/>
    <mergeCell ref="C44:C46"/>
    <mergeCell ref="D44:G44"/>
    <mergeCell ref="H44:H46"/>
    <mergeCell ref="I44:I46"/>
    <mergeCell ref="A27:B27"/>
    <mergeCell ref="C27:J27"/>
    <mergeCell ref="E31:G31"/>
    <mergeCell ref="A36:B36"/>
    <mergeCell ref="A28:B28"/>
    <mergeCell ref="C28:J28"/>
    <mergeCell ref="A30:A32"/>
    <mergeCell ref="B30:B32"/>
    <mergeCell ref="C30:C32"/>
    <mergeCell ref="D30:G30"/>
    <mergeCell ref="H30:H32"/>
    <mergeCell ref="I30:I32"/>
    <mergeCell ref="J30:J32"/>
    <mergeCell ref="D31:D32"/>
    <mergeCell ref="A1:J1"/>
    <mergeCell ref="A3:B3"/>
    <mergeCell ref="A17:B17"/>
    <mergeCell ref="E6:G6"/>
    <mergeCell ref="H5:H7"/>
    <mergeCell ref="A15:B15"/>
    <mergeCell ref="C3:J3"/>
    <mergeCell ref="A19:A21"/>
    <mergeCell ref="B19:B21"/>
    <mergeCell ref="C19:C21"/>
    <mergeCell ref="D20:D21"/>
    <mergeCell ref="I19:I21"/>
    <mergeCell ref="A5:A7"/>
    <mergeCell ref="B5:B7"/>
    <mergeCell ref="D5:G5"/>
    <mergeCell ref="J19:J21"/>
    <mergeCell ref="C17:J17"/>
    <mergeCell ref="J5:J7"/>
    <mergeCell ref="C5:C7"/>
    <mergeCell ref="I5:I7"/>
    <mergeCell ref="A25:B25"/>
    <mergeCell ref="E20:G20"/>
    <mergeCell ref="D19:G19"/>
    <mergeCell ref="H19:H21"/>
    <mergeCell ref="D6:D7"/>
    <mergeCell ref="M18:N18"/>
    <mergeCell ref="V7:V9"/>
    <mergeCell ref="M7:M9"/>
    <mergeCell ref="N7:N9"/>
    <mergeCell ref="O7:O9"/>
    <mergeCell ref="P7:S9"/>
    <mergeCell ref="T7:T9"/>
    <mergeCell ref="U7:U9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8"/>
  <sheetViews>
    <sheetView view="pageBreakPreview" zoomScaleSheetLayoutView="100" zoomScalePageLayoutView="0" workbookViewId="0" topLeftCell="A1">
      <selection activeCell="A17" sqref="A17:AI17"/>
    </sheetView>
  </sheetViews>
  <sheetFormatPr defaultColWidth="1.1484375" defaultRowHeight="15"/>
  <cols>
    <col min="1" max="1" width="7.421875" style="13" bestFit="1" customWidth="1"/>
    <col min="2" max="17" width="1.1484375" style="13" customWidth="1"/>
    <col min="18" max="18" width="10.00390625" style="13" bestFit="1" customWidth="1"/>
    <col min="19" max="30" width="1.1484375" style="13" customWidth="1"/>
    <col min="31" max="31" width="7.421875" style="13" bestFit="1" customWidth="1"/>
    <col min="32" max="16384" width="1.1484375" style="13" customWidth="1"/>
  </cols>
  <sheetData>
    <row r="1" spans="1:80" s="75" customFormat="1" ht="12.75">
      <c r="A1" s="267" t="s">
        <v>179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</row>
    <row r="2" spans="1:80" ht="12.75">
      <c r="A2" s="75" t="s">
        <v>106</v>
      </c>
      <c r="T2" s="211" t="s">
        <v>201</v>
      </c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</row>
    <row r="3" spans="1:80" ht="12.75">
      <c r="A3" s="7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</row>
    <row r="4" spans="1:80" ht="12.75">
      <c r="A4" s="212" t="s">
        <v>107</v>
      </c>
      <c r="B4" s="213"/>
      <c r="C4" s="213"/>
      <c r="D4" s="214"/>
      <c r="E4" s="212" t="s">
        <v>116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J4" s="212" t="s">
        <v>117</v>
      </c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4"/>
      <c r="AX4" s="212" t="s">
        <v>118</v>
      </c>
      <c r="AY4" s="213"/>
      <c r="AZ4" s="213"/>
      <c r="BA4" s="213"/>
      <c r="BB4" s="213"/>
      <c r="BC4" s="213"/>
      <c r="BD4" s="213"/>
      <c r="BE4" s="213"/>
      <c r="BF4" s="214"/>
      <c r="BG4" s="212" t="s">
        <v>118</v>
      </c>
      <c r="BH4" s="213"/>
      <c r="BI4" s="213"/>
      <c r="BJ4" s="213"/>
      <c r="BK4" s="213"/>
      <c r="BL4" s="213"/>
      <c r="BM4" s="213"/>
      <c r="BN4" s="213"/>
      <c r="BO4" s="214"/>
      <c r="BP4" s="212" t="s">
        <v>119</v>
      </c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4"/>
    </row>
    <row r="5" spans="1:80" ht="12.75">
      <c r="A5" s="221" t="s">
        <v>109</v>
      </c>
      <c r="B5" s="222"/>
      <c r="C5" s="222"/>
      <c r="D5" s="223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3"/>
      <c r="AJ5" s="221" t="s">
        <v>120</v>
      </c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3"/>
      <c r="AX5" s="221" t="s">
        <v>121</v>
      </c>
      <c r="AY5" s="222"/>
      <c r="AZ5" s="222"/>
      <c r="BA5" s="222"/>
      <c r="BB5" s="222"/>
      <c r="BC5" s="222"/>
      <c r="BD5" s="222"/>
      <c r="BE5" s="222"/>
      <c r="BF5" s="223"/>
      <c r="BG5" s="221" t="s">
        <v>122</v>
      </c>
      <c r="BH5" s="222"/>
      <c r="BI5" s="222"/>
      <c r="BJ5" s="222"/>
      <c r="BK5" s="222"/>
      <c r="BL5" s="222"/>
      <c r="BM5" s="222"/>
      <c r="BN5" s="222"/>
      <c r="BO5" s="223"/>
      <c r="BP5" s="221" t="s">
        <v>123</v>
      </c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3"/>
    </row>
    <row r="6" spans="1:80" ht="12.75">
      <c r="A6" s="221"/>
      <c r="B6" s="222"/>
      <c r="C6" s="222"/>
      <c r="D6" s="223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3"/>
      <c r="AJ6" s="221" t="s">
        <v>124</v>
      </c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3"/>
      <c r="AX6" s="221" t="s">
        <v>125</v>
      </c>
      <c r="AY6" s="222"/>
      <c r="AZ6" s="222"/>
      <c r="BA6" s="222"/>
      <c r="BB6" s="222"/>
      <c r="BC6" s="222"/>
      <c r="BD6" s="222"/>
      <c r="BE6" s="222"/>
      <c r="BF6" s="223"/>
      <c r="BG6" s="221"/>
      <c r="BH6" s="222"/>
      <c r="BI6" s="222"/>
      <c r="BJ6" s="222"/>
      <c r="BK6" s="222"/>
      <c r="BL6" s="222"/>
      <c r="BM6" s="222"/>
      <c r="BN6" s="222"/>
      <c r="BO6" s="223"/>
      <c r="BP6" s="221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3"/>
    </row>
    <row r="7" spans="1:80" ht="12.75">
      <c r="A7" s="215"/>
      <c r="B7" s="216"/>
      <c r="C7" s="216"/>
      <c r="D7" s="217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J7" s="215" t="s">
        <v>126</v>
      </c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7"/>
      <c r="AX7" s="215"/>
      <c r="AY7" s="216"/>
      <c r="AZ7" s="216"/>
      <c r="BA7" s="216"/>
      <c r="BB7" s="216"/>
      <c r="BC7" s="216"/>
      <c r="BD7" s="216"/>
      <c r="BE7" s="216"/>
      <c r="BF7" s="217"/>
      <c r="BG7" s="215"/>
      <c r="BH7" s="216"/>
      <c r="BI7" s="216"/>
      <c r="BJ7" s="216"/>
      <c r="BK7" s="216"/>
      <c r="BL7" s="216"/>
      <c r="BM7" s="216"/>
      <c r="BN7" s="216"/>
      <c r="BO7" s="217"/>
      <c r="BP7" s="215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7"/>
    </row>
    <row r="8" spans="1:80" ht="12.75">
      <c r="A8" s="215">
        <v>1</v>
      </c>
      <c r="B8" s="216"/>
      <c r="C8" s="216"/>
      <c r="D8" s="217"/>
      <c r="E8" s="215">
        <v>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  <c r="AJ8" s="215">
        <v>3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7"/>
      <c r="AX8" s="215">
        <v>4</v>
      </c>
      <c r="AY8" s="216"/>
      <c r="AZ8" s="216"/>
      <c r="BA8" s="216"/>
      <c r="BB8" s="216"/>
      <c r="BC8" s="216"/>
      <c r="BD8" s="216"/>
      <c r="BE8" s="216"/>
      <c r="BF8" s="217"/>
      <c r="BG8" s="215">
        <v>5</v>
      </c>
      <c r="BH8" s="216"/>
      <c r="BI8" s="216"/>
      <c r="BJ8" s="216"/>
      <c r="BK8" s="216"/>
      <c r="BL8" s="216"/>
      <c r="BM8" s="216"/>
      <c r="BN8" s="216"/>
      <c r="BO8" s="217"/>
      <c r="BP8" s="215">
        <v>6</v>
      </c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7"/>
    </row>
    <row r="9" spans="1:80" ht="12.75">
      <c r="A9" s="264">
        <v>1</v>
      </c>
      <c r="B9" s="265"/>
      <c r="C9" s="265"/>
      <c r="D9" s="266"/>
      <c r="E9" s="198" t="s">
        <v>174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200"/>
      <c r="AJ9" s="195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5"/>
      <c r="AY9" s="196"/>
      <c r="AZ9" s="196"/>
      <c r="BA9" s="196"/>
      <c r="BB9" s="196"/>
      <c r="BC9" s="196"/>
      <c r="BD9" s="196"/>
      <c r="BE9" s="196"/>
      <c r="BF9" s="197"/>
      <c r="BG9" s="195"/>
      <c r="BH9" s="196"/>
      <c r="BI9" s="196"/>
      <c r="BJ9" s="196"/>
      <c r="BK9" s="196"/>
      <c r="BL9" s="196"/>
      <c r="BM9" s="196"/>
      <c r="BN9" s="196"/>
      <c r="BO9" s="197"/>
      <c r="BP9" s="195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7"/>
    </row>
    <row r="10" spans="1:80" ht="12.75">
      <c r="A10" s="198"/>
      <c r="B10" s="199"/>
      <c r="C10" s="199"/>
      <c r="D10" s="200"/>
      <c r="E10" s="198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J10" s="195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7"/>
      <c r="AX10" s="195"/>
      <c r="AY10" s="196"/>
      <c r="AZ10" s="196"/>
      <c r="BA10" s="196"/>
      <c r="BB10" s="196"/>
      <c r="BC10" s="196"/>
      <c r="BD10" s="196"/>
      <c r="BE10" s="196"/>
      <c r="BF10" s="197"/>
      <c r="BG10" s="195"/>
      <c r="BH10" s="196"/>
      <c r="BI10" s="196"/>
      <c r="BJ10" s="196"/>
      <c r="BK10" s="196"/>
      <c r="BL10" s="196"/>
      <c r="BM10" s="196"/>
      <c r="BN10" s="196"/>
      <c r="BO10" s="197"/>
      <c r="BP10" s="195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7"/>
    </row>
    <row r="11" spans="1:80" ht="12.75">
      <c r="A11" s="198"/>
      <c r="B11" s="199"/>
      <c r="C11" s="199"/>
      <c r="D11" s="200"/>
      <c r="E11" s="201" t="s">
        <v>115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3"/>
      <c r="AJ11" s="204" t="s">
        <v>21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  <c r="AX11" s="204" t="s">
        <v>21</v>
      </c>
      <c r="AY11" s="205"/>
      <c r="AZ11" s="205"/>
      <c r="BA11" s="205"/>
      <c r="BB11" s="205"/>
      <c r="BC11" s="205"/>
      <c r="BD11" s="205"/>
      <c r="BE11" s="205"/>
      <c r="BF11" s="206"/>
      <c r="BG11" s="204" t="s">
        <v>21</v>
      </c>
      <c r="BH11" s="205"/>
      <c r="BI11" s="205"/>
      <c r="BJ11" s="205"/>
      <c r="BK11" s="205"/>
      <c r="BL11" s="205"/>
      <c r="BM11" s="205"/>
      <c r="BN11" s="205"/>
      <c r="BO11" s="206"/>
      <c r="BP11" s="207">
        <f>BP9</f>
        <v>0</v>
      </c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9"/>
    </row>
    <row r="12" spans="1:80" ht="12.75">
      <c r="A12" s="16"/>
      <c r="B12" s="16"/>
      <c r="C12" s="16"/>
      <c r="D12" s="1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ht="12.75">
      <c r="A13" s="16"/>
      <c r="B13" s="16"/>
      <c r="C13" s="16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spans="1:80" ht="12.75">
      <c r="A14" s="75" t="s">
        <v>106</v>
      </c>
      <c r="T14" s="211" t="s">
        <v>202</v>
      </c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</row>
    <row r="15" spans="1:80" ht="12.75">
      <c r="A15" s="7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</row>
    <row r="16" spans="1:80" ht="12.75">
      <c r="A16" s="212" t="s">
        <v>107</v>
      </c>
      <c r="B16" s="213"/>
      <c r="C16" s="213"/>
      <c r="D16" s="214"/>
      <c r="E16" s="212" t="s">
        <v>116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4"/>
      <c r="AJ16" s="212" t="s">
        <v>117</v>
      </c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4"/>
      <c r="AX16" s="212" t="s">
        <v>118</v>
      </c>
      <c r="AY16" s="213"/>
      <c r="AZ16" s="213"/>
      <c r="BA16" s="213"/>
      <c r="BB16" s="213"/>
      <c r="BC16" s="213"/>
      <c r="BD16" s="213"/>
      <c r="BE16" s="213"/>
      <c r="BF16" s="214"/>
      <c r="BG16" s="212" t="s">
        <v>118</v>
      </c>
      <c r="BH16" s="213"/>
      <c r="BI16" s="213"/>
      <c r="BJ16" s="213"/>
      <c r="BK16" s="213"/>
      <c r="BL16" s="213"/>
      <c r="BM16" s="213"/>
      <c r="BN16" s="213"/>
      <c r="BO16" s="214"/>
      <c r="BP16" s="212" t="s">
        <v>119</v>
      </c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4"/>
    </row>
    <row r="17" spans="1:80" ht="12.75">
      <c r="A17" s="221" t="s">
        <v>109</v>
      </c>
      <c r="B17" s="222"/>
      <c r="C17" s="222"/>
      <c r="D17" s="223"/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3"/>
      <c r="AJ17" s="221" t="s">
        <v>120</v>
      </c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3"/>
      <c r="AX17" s="221" t="s">
        <v>121</v>
      </c>
      <c r="AY17" s="222"/>
      <c r="AZ17" s="222"/>
      <c r="BA17" s="222"/>
      <c r="BB17" s="222"/>
      <c r="BC17" s="222"/>
      <c r="BD17" s="222"/>
      <c r="BE17" s="222"/>
      <c r="BF17" s="223"/>
      <c r="BG17" s="221" t="s">
        <v>122</v>
      </c>
      <c r="BH17" s="222"/>
      <c r="BI17" s="222"/>
      <c r="BJ17" s="222"/>
      <c r="BK17" s="222"/>
      <c r="BL17" s="222"/>
      <c r="BM17" s="222"/>
      <c r="BN17" s="222"/>
      <c r="BO17" s="223"/>
      <c r="BP17" s="221" t="s">
        <v>123</v>
      </c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3"/>
    </row>
    <row r="18" spans="1:80" ht="12.75">
      <c r="A18" s="221"/>
      <c r="B18" s="222"/>
      <c r="C18" s="222"/>
      <c r="D18" s="223"/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3"/>
      <c r="AJ18" s="221" t="s">
        <v>124</v>
      </c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3"/>
      <c r="AX18" s="221" t="s">
        <v>125</v>
      </c>
      <c r="AY18" s="222"/>
      <c r="AZ18" s="222"/>
      <c r="BA18" s="222"/>
      <c r="BB18" s="222"/>
      <c r="BC18" s="222"/>
      <c r="BD18" s="222"/>
      <c r="BE18" s="222"/>
      <c r="BF18" s="223"/>
      <c r="BG18" s="221"/>
      <c r="BH18" s="222"/>
      <c r="BI18" s="222"/>
      <c r="BJ18" s="222"/>
      <c r="BK18" s="222"/>
      <c r="BL18" s="222"/>
      <c r="BM18" s="222"/>
      <c r="BN18" s="222"/>
      <c r="BO18" s="223"/>
      <c r="BP18" s="221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3"/>
    </row>
    <row r="19" spans="1:80" ht="12.75">
      <c r="A19" s="215"/>
      <c r="B19" s="216"/>
      <c r="C19" s="216"/>
      <c r="D19" s="217"/>
      <c r="E19" s="215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7"/>
      <c r="AJ19" s="215" t="s">
        <v>126</v>
      </c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7"/>
      <c r="AX19" s="215"/>
      <c r="AY19" s="216"/>
      <c r="AZ19" s="216"/>
      <c r="BA19" s="216"/>
      <c r="BB19" s="216"/>
      <c r="BC19" s="216"/>
      <c r="BD19" s="216"/>
      <c r="BE19" s="216"/>
      <c r="BF19" s="217"/>
      <c r="BG19" s="215"/>
      <c r="BH19" s="216"/>
      <c r="BI19" s="216"/>
      <c r="BJ19" s="216"/>
      <c r="BK19" s="216"/>
      <c r="BL19" s="216"/>
      <c r="BM19" s="216"/>
      <c r="BN19" s="216"/>
      <c r="BO19" s="217"/>
      <c r="BP19" s="215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7"/>
    </row>
    <row r="20" spans="1:80" ht="12.75">
      <c r="A20" s="215">
        <v>1</v>
      </c>
      <c r="B20" s="216"/>
      <c r="C20" s="216"/>
      <c r="D20" s="217"/>
      <c r="E20" s="215">
        <v>2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7"/>
      <c r="AJ20" s="215">
        <v>3</v>
      </c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7"/>
      <c r="AX20" s="215">
        <v>4</v>
      </c>
      <c r="AY20" s="216"/>
      <c r="AZ20" s="216"/>
      <c r="BA20" s="216"/>
      <c r="BB20" s="216"/>
      <c r="BC20" s="216"/>
      <c r="BD20" s="216"/>
      <c r="BE20" s="216"/>
      <c r="BF20" s="217"/>
      <c r="BG20" s="215">
        <v>5</v>
      </c>
      <c r="BH20" s="216"/>
      <c r="BI20" s="216"/>
      <c r="BJ20" s="216"/>
      <c r="BK20" s="216"/>
      <c r="BL20" s="216"/>
      <c r="BM20" s="216"/>
      <c r="BN20" s="216"/>
      <c r="BO20" s="217"/>
      <c r="BP20" s="215">
        <v>6</v>
      </c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</row>
    <row r="21" spans="1:80" ht="12.75">
      <c r="A21" s="264">
        <v>1</v>
      </c>
      <c r="B21" s="265"/>
      <c r="C21" s="265"/>
      <c r="D21" s="266"/>
      <c r="E21" s="198" t="s">
        <v>174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195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7"/>
      <c r="AX21" s="195"/>
      <c r="AY21" s="196"/>
      <c r="AZ21" s="196"/>
      <c r="BA21" s="196"/>
      <c r="BB21" s="196"/>
      <c r="BC21" s="196"/>
      <c r="BD21" s="196"/>
      <c r="BE21" s="196"/>
      <c r="BF21" s="197"/>
      <c r="BG21" s="195"/>
      <c r="BH21" s="196"/>
      <c r="BI21" s="196"/>
      <c r="BJ21" s="196"/>
      <c r="BK21" s="196"/>
      <c r="BL21" s="196"/>
      <c r="BM21" s="196"/>
      <c r="BN21" s="196"/>
      <c r="BO21" s="197"/>
      <c r="BP21" s="195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7"/>
    </row>
    <row r="22" spans="1:80" ht="12.75">
      <c r="A22" s="198"/>
      <c r="B22" s="199"/>
      <c r="C22" s="199"/>
      <c r="D22" s="200"/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200"/>
      <c r="AJ22" s="195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7"/>
      <c r="AX22" s="195"/>
      <c r="AY22" s="196"/>
      <c r="AZ22" s="196"/>
      <c r="BA22" s="196"/>
      <c r="BB22" s="196"/>
      <c r="BC22" s="196"/>
      <c r="BD22" s="196"/>
      <c r="BE22" s="196"/>
      <c r="BF22" s="197"/>
      <c r="BG22" s="195"/>
      <c r="BH22" s="196"/>
      <c r="BI22" s="196"/>
      <c r="BJ22" s="196"/>
      <c r="BK22" s="196"/>
      <c r="BL22" s="196"/>
      <c r="BM22" s="196"/>
      <c r="BN22" s="196"/>
      <c r="BO22" s="197"/>
      <c r="BP22" s="195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7"/>
    </row>
    <row r="23" spans="1:80" ht="12.75">
      <c r="A23" s="198"/>
      <c r="B23" s="199"/>
      <c r="C23" s="199"/>
      <c r="D23" s="200"/>
      <c r="E23" s="201" t="s">
        <v>115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3"/>
      <c r="AJ23" s="204" t="s">
        <v>21</v>
      </c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6"/>
      <c r="AX23" s="204" t="s">
        <v>21</v>
      </c>
      <c r="AY23" s="205"/>
      <c r="AZ23" s="205"/>
      <c r="BA23" s="205"/>
      <c r="BB23" s="205"/>
      <c r="BC23" s="205"/>
      <c r="BD23" s="205"/>
      <c r="BE23" s="205"/>
      <c r="BF23" s="206"/>
      <c r="BG23" s="204" t="s">
        <v>21</v>
      </c>
      <c r="BH23" s="205"/>
      <c r="BI23" s="205"/>
      <c r="BJ23" s="205"/>
      <c r="BK23" s="205"/>
      <c r="BL23" s="205"/>
      <c r="BM23" s="205"/>
      <c r="BN23" s="205"/>
      <c r="BO23" s="206"/>
      <c r="BP23" s="207">
        <f>BP21</f>
        <v>0</v>
      </c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</row>
    <row r="24" spans="1:80" ht="12.75">
      <c r="A24" s="16"/>
      <c r="B24" s="16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spans="1:80" ht="12.75">
      <c r="A25" s="16"/>
      <c r="B25" s="16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80" s="75" customFormat="1" ht="12.75">
      <c r="A26" s="210" t="s">
        <v>180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</row>
    <row r="27" spans="1:80" ht="12.75">
      <c r="A27" s="75" t="s">
        <v>106</v>
      </c>
      <c r="T27" s="211" t="s">
        <v>201</v>
      </c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</row>
    <row r="29" spans="1:80" ht="12.75">
      <c r="A29" s="212" t="s">
        <v>107</v>
      </c>
      <c r="B29" s="213"/>
      <c r="C29" s="213"/>
      <c r="D29" s="214"/>
      <c r="E29" s="212" t="s">
        <v>116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4"/>
      <c r="AJ29" s="212" t="s">
        <v>127</v>
      </c>
      <c r="AK29" s="213"/>
      <c r="AL29" s="213"/>
      <c r="AM29" s="213"/>
      <c r="AN29" s="213"/>
      <c r="AO29" s="213"/>
      <c r="AP29" s="213"/>
      <c r="AQ29" s="213"/>
      <c r="AR29" s="213"/>
      <c r="AS29" s="213"/>
      <c r="AT29" s="214"/>
      <c r="AU29" s="212" t="s">
        <v>118</v>
      </c>
      <c r="AV29" s="213"/>
      <c r="AW29" s="213"/>
      <c r="AX29" s="213"/>
      <c r="AY29" s="213"/>
      <c r="AZ29" s="213"/>
      <c r="BA29" s="213"/>
      <c r="BB29" s="213"/>
      <c r="BC29" s="213"/>
      <c r="BD29" s="214"/>
      <c r="BE29" s="212" t="s">
        <v>128</v>
      </c>
      <c r="BF29" s="213"/>
      <c r="BG29" s="213"/>
      <c r="BH29" s="213"/>
      <c r="BI29" s="213"/>
      <c r="BJ29" s="213"/>
      <c r="BK29" s="213"/>
      <c r="BL29" s="213"/>
      <c r="BM29" s="213"/>
      <c r="BN29" s="213"/>
      <c r="BO29" s="214"/>
      <c r="BP29" s="212" t="s">
        <v>119</v>
      </c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4"/>
    </row>
    <row r="30" spans="1:80" ht="12.75">
      <c r="A30" s="221" t="s">
        <v>109</v>
      </c>
      <c r="B30" s="222"/>
      <c r="C30" s="222"/>
      <c r="D30" s="223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3"/>
      <c r="AJ30" s="221" t="s">
        <v>121</v>
      </c>
      <c r="AK30" s="222"/>
      <c r="AL30" s="222"/>
      <c r="AM30" s="222"/>
      <c r="AN30" s="222"/>
      <c r="AO30" s="222"/>
      <c r="AP30" s="222"/>
      <c r="AQ30" s="222"/>
      <c r="AR30" s="222"/>
      <c r="AS30" s="222"/>
      <c r="AT30" s="223"/>
      <c r="AU30" s="221" t="s">
        <v>129</v>
      </c>
      <c r="AV30" s="222"/>
      <c r="AW30" s="222"/>
      <c r="AX30" s="222"/>
      <c r="AY30" s="222"/>
      <c r="AZ30" s="222"/>
      <c r="BA30" s="222"/>
      <c r="BB30" s="222"/>
      <c r="BC30" s="222"/>
      <c r="BD30" s="223"/>
      <c r="BE30" s="221" t="s">
        <v>130</v>
      </c>
      <c r="BF30" s="222"/>
      <c r="BG30" s="222"/>
      <c r="BH30" s="222"/>
      <c r="BI30" s="222"/>
      <c r="BJ30" s="222"/>
      <c r="BK30" s="222"/>
      <c r="BL30" s="222"/>
      <c r="BM30" s="222"/>
      <c r="BN30" s="222"/>
      <c r="BO30" s="223"/>
      <c r="BP30" s="221" t="s">
        <v>123</v>
      </c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</row>
    <row r="31" spans="1:80" ht="12.75">
      <c r="A31" s="221"/>
      <c r="B31" s="222"/>
      <c r="C31" s="222"/>
      <c r="D31" s="223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3"/>
      <c r="AJ31" s="221" t="s">
        <v>131</v>
      </c>
      <c r="AK31" s="222"/>
      <c r="AL31" s="222"/>
      <c r="AM31" s="222"/>
      <c r="AN31" s="222"/>
      <c r="AO31" s="222"/>
      <c r="AP31" s="222"/>
      <c r="AQ31" s="222"/>
      <c r="AR31" s="222"/>
      <c r="AS31" s="222"/>
      <c r="AT31" s="223"/>
      <c r="AU31" s="221" t="s">
        <v>132</v>
      </c>
      <c r="AV31" s="222"/>
      <c r="AW31" s="222"/>
      <c r="AX31" s="222"/>
      <c r="AY31" s="222"/>
      <c r="AZ31" s="222"/>
      <c r="BA31" s="222"/>
      <c r="BB31" s="222"/>
      <c r="BC31" s="222"/>
      <c r="BD31" s="223"/>
      <c r="BE31" s="221" t="s">
        <v>133</v>
      </c>
      <c r="BF31" s="222"/>
      <c r="BG31" s="222"/>
      <c r="BH31" s="222"/>
      <c r="BI31" s="222"/>
      <c r="BJ31" s="222"/>
      <c r="BK31" s="222"/>
      <c r="BL31" s="222"/>
      <c r="BM31" s="222"/>
      <c r="BN31" s="222"/>
      <c r="BO31" s="223"/>
      <c r="BP31" s="221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</row>
    <row r="32" spans="1:80" ht="12.75">
      <c r="A32" s="215"/>
      <c r="B32" s="216"/>
      <c r="C32" s="216"/>
      <c r="D32" s="217"/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7"/>
      <c r="AJ32" s="215" t="s">
        <v>134</v>
      </c>
      <c r="AK32" s="216"/>
      <c r="AL32" s="216"/>
      <c r="AM32" s="216"/>
      <c r="AN32" s="216"/>
      <c r="AO32" s="216"/>
      <c r="AP32" s="216"/>
      <c r="AQ32" s="216"/>
      <c r="AR32" s="216"/>
      <c r="AS32" s="216"/>
      <c r="AT32" s="217"/>
      <c r="AU32" s="215" t="s">
        <v>135</v>
      </c>
      <c r="AV32" s="216"/>
      <c r="AW32" s="216"/>
      <c r="AX32" s="216"/>
      <c r="AY32" s="216"/>
      <c r="AZ32" s="216"/>
      <c r="BA32" s="216"/>
      <c r="BB32" s="216"/>
      <c r="BC32" s="216"/>
      <c r="BD32" s="217"/>
      <c r="BE32" s="215" t="s">
        <v>136</v>
      </c>
      <c r="BF32" s="216"/>
      <c r="BG32" s="216"/>
      <c r="BH32" s="216"/>
      <c r="BI32" s="216"/>
      <c r="BJ32" s="216"/>
      <c r="BK32" s="216"/>
      <c r="BL32" s="216"/>
      <c r="BM32" s="216"/>
      <c r="BN32" s="216"/>
      <c r="BO32" s="217"/>
      <c r="BP32" s="215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7"/>
    </row>
    <row r="33" spans="1:80" ht="12.75">
      <c r="A33" s="215">
        <v>1</v>
      </c>
      <c r="B33" s="216"/>
      <c r="C33" s="216"/>
      <c r="D33" s="217"/>
      <c r="E33" s="215">
        <v>2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7"/>
      <c r="AJ33" s="215">
        <v>3</v>
      </c>
      <c r="AK33" s="216"/>
      <c r="AL33" s="216"/>
      <c r="AM33" s="216"/>
      <c r="AN33" s="216"/>
      <c r="AO33" s="216"/>
      <c r="AP33" s="216"/>
      <c r="AQ33" s="216"/>
      <c r="AR33" s="216"/>
      <c r="AS33" s="216"/>
      <c r="AT33" s="217"/>
      <c r="AU33" s="215">
        <v>4</v>
      </c>
      <c r="AV33" s="216"/>
      <c r="AW33" s="216"/>
      <c r="AX33" s="216"/>
      <c r="AY33" s="216"/>
      <c r="AZ33" s="216"/>
      <c r="BA33" s="216"/>
      <c r="BB33" s="216"/>
      <c r="BC33" s="216"/>
      <c r="BD33" s="217"/>
      <c r="BE33" s="215">
        <v>5</v>
      </c>
      <c r="BF33" s="216"/>
      <c r="BG33" s="216"/>
      <c r="BH33" s="216"/>
      <c r="BI33" s="216"/>
      <c r="BJ33" s="216"/>
      <c r="BK33" s="216"/>
      <c r="BL33" s="216"/>
      <c r="BM33" s="216"/>
      <c r="BN33" s="216"/>
      <c r="BO33" s="217"/>
      <c r="BP33" s="215">
        <v>6</v>
      </c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7"/>
    </row>
    <row r="34" spans="1:80" ht="12.75">
      <c r="A34" s="204">
        <v>1</v>
      </c>
      <c r="B34" s="205"/>
      <c r="C34" s="205"/>
      <c r="D34" s="206"/>
      <c r="E34" s="198" t="s">
        <v>175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0"/>
      <c r="AJ34" s="195"/>
      <c r="AK34" s="196"/>
      <c r="AL34" s="196"/>
      <c r="AM34" s="196"/>
      <c r="AN34" s="196"/>
      <c r="AO34" s="196"/>
      <c r="AP34" s="196"/>
      <c r="AQ34" s="196"/>
      <c r="AR34" s="196"/>
      <c r="AS34" s="196"/>
      <c r="AT34" s="197"/>
      <c r="AU34" s="195"/>
      <c r="AV34" s="196"/>
      <c r="AW34" s="196"/>
      <c r="AX34" s="196"/>
      <c r="AY34" s="196"/>
      <c r="AZ34" s="196"/>
      <c r="BA34" s="196"/>
      <c r="BB34" s="196"/>
      <c r="BC34" s="196"/>
      <c r="BD34" s="197"/>
      <c r="BE34" s="195"/>
      <c r="BF34" s="196"/>
      <c r="BG34" s="196"/>
      <c r="BH34" s="196"/>
      <c r="BI34" s="196"/>
      <c r="BJ34" s="196"/>
      <c r="BK34" s="196"/>
      <c r="BL34" s="196"/>
      <c r="BM34" s="196"/>
      <c r="BN34" s="196"/>
      <c r="BO34" s="197"/>
      <c r="BP34" s="258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60"/>
    </row>
    <row r="35" spans="1:80" ht="12.75">
      <c r="A35" s="204"/>
      <c r="B35" s="205"/>
      <c r="C35" s="205"/>
      <c r="D35" s="206"/>
      <c r="E35" s="198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0"/>
      <c r="AJ35" s="195"/>
      <c r="AK35" s="196"/>
      <c r="AL35" s="196"/>
      <c r="AM35" s="196"/>
      <c r="AN35" s="196"/>
      <c r="AO35" s="196"/>
      <c r="AP35" s="196"/>
      <c r="AQ35" s="196"/>
      <c r="AR35" s="196"/>
      <c r="AS35" s="196"/>
      <c r="AT35" s="197"/>
      <c r="AU35" s="195"/>
      <c r="AV35" s="196"/>
      <c r="AW35" s="196"/>
      <c r="AX35" s="196"/>
      <c r="AY35" s="196"/>
      <c r="AZ35" s="196"/>
      <c r="BA35" s="196"/>
      <c r="BB35" s="196"/>
      <c r="BC35" s="196"/>
      <c r="BD35" s="197"/>
      <c r="BE35" s="195"/>
      <c r="BF35" s="196"/>
      <c r="BG35" s="196"/>
      <c r="BH35" s="196"/>
      <c r="BI35" s="196"/>
      <c r="BJ35" s="196"/>
      <c r="BK35" s="196"/>
      <c r="BL35" s="196"/>
      <c r="BM35" s="196"/>
      <c r="BN35" s="196"/>
      <c r="BO35" s="197"/>
      <c r="BP35" s="258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60"/>
    </row>
    <row r="36" spans="1:80" ht="12.75">
      <c r="A36" s="204"/>
      <c r="B36" s="205"/>
      <c r="C36" s="205"/>
      <c r="D36" s="206"/>
      <c r="E36" s="252" t="s">
        <v>115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4"/>
      <c r="AJ36" s="255" t="s">
        <v>21</v>
      </c>
      <c r="AK36" s="256"/>
      <c r="AL36" s="256"/>
      <c r="AM36" s="256"/>
      <c r="AN36" s="256"/>
      <c r="AO36" s="256"/>
      <c r="AP36" s="256"/>
      <c r="AQ36" s="256"/>
      <c r="AR36" s="256"/>
      <c r="AS36" s="256"/>
      <c r="AT36" s="257"/>
      <c r="AU36" s="255" t="s">
        <v>21</v>
      </c>
      <c r="AV36" s="256"/>
      <c r="AW36" s="256"/>
      <c r="AX36" s="256"/>
      <c r="AY36" s="256"/>
      <c r="AZ36" s="256"/>
      <c r="BA36" s="256"/>
      <c r="BB36" s="256"/>
      <c r="BC36" s="256"/>
      <c r="BD36" s="257"/>
      <c r="BE36" s="255" t="s">
        <v>21</v>
      </c>
      <c r="BF36" s="256"/>
      <c r="BG36" s="256"/>
      <c r="BH36" s="256"/>
      <c r="BI36" s="256"/>
      <c r="BJ36" s="256"/>
      <c r="BK36" s="256"/>
      <c r="BL36" s="256"/>
      <c r="BM36" s="256"/>
      <c r="BN36" s="256"/>
      <c r="BO36" s="257"/>
      <c r="BP36" s="261">
        <f>BP34+BP35</f>
        <v>0</v>
      </c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3"/>
    </row>
    <row r="38" spans="1:80" ht="12.75">
      <c r="A38" s="31" t="s">
        <v>106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48" t="s">
        <v>203</v>
      </c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</row>
    <row r="39" spans="1:80" ht="12.7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0" spans="1:80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ht="12.75">
      <c r="A41" s="249" t="s">
        <v>107</v>
      </c>
      <c r="B41" s="250"/>
      <c r="C41" s="250"/>
      <c r="D41" s="251"/>
      <c r="E41" s="249" t="s">
        <v>116</v>
      </c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1"/>
      <c r="AJ41" s="249" t="s">
        <v>127</v>
      </c>
      <c r="AK41" s="250"/>
      <c r="AL41" s="250"/>
      <c r="AM41" s="250"/>
      <c r="AN41" s="250"/>
      <c r="AO41" s="250"/>
      <c r="AP41" s="250"/>
      <c r="AQ41" s="250"/>
      <c r="AR41" s="250"/>
      <c r="AS41" s="250"/>
      <c r="AT41" s="251"/>
      <c r="AU41" s="249" t="s">
        <v>118</v>
      </c>
      <c r="AV41" s="250"/>
      <c r="AW41" s="250"/>
      <c r="AX41" s="250"/>
      <c r="AY41" s="250"/>
      <c r="AZ41" s="250"/>
      <c r="BA41" s="250"/>
      <c r="BB41" s="250"/>
      <c r="BC41" s="250"/>
      <c r="BD41" s="251"/>
      <c r="BE41" s="249" t="s">
        <v>128</v>
      </c>
      <c r="BF41" s="250"/>
      <c r="BG41" s="250"/>
      <c r="BH41" s="250"/>
      <c r="BI41" s="250"/>
      <c r="BJ41" s="250"/>
      <c r="BK41" s="250"/>
      <c r="BL41" s="250"/>
      <c r="BM41" s="250"/>
      <c r="BN41" s="250"/>
      <c r="BO41" s="251"/>
      <c r="BP41" s="249" t="s">
        <v>119</v>
      </c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1"/>
    </row>
    <row r="42" spans="1:80" ht="12.75">
      <c r="A42" s="245" t="s">
        <v>109</v>
      </c>
      <c r="B42" s="246"/>
      <c r="C42" s="246"/>
      <c r="D42" s="247"/>
      <c r="E42" s="245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7"/>
      <c r="AJ42" s="245" t="s">
        <v>121</v>
      </c>
      <c r="AK42" s="246"/>
      <c r="AL42" s="246"/>
      <c r="AM42" s="246"/>
      <c r="AN42" s="246"/>
      <c r="AO42" s="246"/>
      <c r="AP42" s="246"/>
      <c r="AQ42" s="246"/>
      <c r="AR42" s="246"/>
      <c r="AS42" s="246"/>
      <c r="AT42" s="247"/>
      <c r="AU42" s="245" t="s">
        <v>129</v>
      </c>
      <c r="AV42" s="246"/>
      <c r="AW42" s="246"/>
      <c r="AX42" s="246"/>
      <c r="AY42" s="246"/>
      <c r="AZ42" s="246"/>
      <c r="BA42" s="246"/>
      <c r="BB42" s="246"/>
      <c r="BC42" s="246"/>
      <c r="BD42" s="247"/>
      <c r="BE42" s="245" t="s">
        <v>130</v>
      </c>
      <c r="BF42" s="246"/>
      <c r="BG42" s="246"/>
      <c r="BH42" s="246"/>
      <c r="BI42" s="246"/>
      <c r="BJ42" s="246"/>
      <c r="BK42" s="246"/>
      <c r="BL42" s="246"/>
      <c r="BM42" s="246"/>
      <c r="BN42" s="246"/>
      <c r="BO42" s="247"/>
      <c r="BP42" s="245" t="s">
        <v>123</v>
      </c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7"/>
    </row>
    <row r="43" spans="1:80" ht="12.75">
      <c r="A43" s="245"/>
      <c r="B43" s="246"/>
      <c r="C43" s="246"/>
      <c r="D43" s="247"/>
      <c r="E43" s="245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7"/>
      <c r="AJ43" s="245" t="s">
        <v>131</v>
      </c>
      <c r="AK43" s="246"/>
      <c r="AL43" s="246"/>
      <c r="AM43" s="246"/>
      <c r="AN43" s="246"/>
      <c r="AO43" s="246"/>
      <c r="AP43" s="246"/>
      <c r="AQ43" s="246"/>
      <c r="AR43" s="246"/>
      <c r="AS43" s="246"/>
      <c r="AT43" s="247"/>
      <c r="AU43" s="245" t="s">
        <v>132</v>
      </c>
      <c r="AV43" s="246"/>
      <c r="AW43" s="246"/>
      <c r="AX43" s="246"/>
      <c r="AY43" s="246"/>
      <c r="AZ43" s="246"/>
      <c r="BA43" s="246"/>
      <c r="BB43" s="246"/>
      <c r="BC43" s="246"/>
      <c r="BD43" s="247"/>
      <c r="BE43" s="245" t="s">
        <v>133</v>
      </c>
      <c r="BF43" s="246"/>
      <c r="BG43" s="246"/>
      <c r="BH43" s="246"/>
      <c r="BI43" s="246"/>
      <c r="BJ43" s="246"/>
      <c r="BK43" s="246"/>
      <c r="BL43" s="246"/>
      <c r="BM43" s="246"/>
      <c r="BN43" s="246"/>
      <c r="BO43" s="247"/>
      <c r="BP43" s="245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7"/>
    </row>
    <row r="44" spans="1:80" ht="12.75">
      <c r="A44" s="218"/>
      <c r="B44" s="219"/>
      <c r="C44" s="219"/>
      <c r="D44" s="220"/>
      <c r="E44" s="218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20"/>
      <c r="AJ44" s="218" t="s">
        <v>134</v>
      </c>
      <c r="AK44" s="219"/>
      <c r="AL44" s="219"/>
      <c r="AM44" s="219"/>
      <c r="AN44" s="219"/>
      <c r="AO44" s="219"/>
      <c r="AP44" s="219"/>
      <c r="AQ44" s="219"/>
      <c r="AR44" s="219"/>
      <c r="AS44" s="219"/>
      <c r="AT44" s="220"/>
      <c r="AU44" s="218" t="s">
        <v>135</v>
      </c>
      <c r="AV44" s="219"/>
      <c r="AW44" s="219"/>
      <c r="AX44" s="219"/>
      <c r="AY44" s="219"/>
      <c r="AZ44" s="219"/>
      <c r="BA44" s="219"/>
      <c r="BB44" s="219"/>
      <c r="BC44" s="219"/>
      <c r="BD44" s="220"/>
      <c r="BE44" s="218" t="s">
        <v>136</v>
      </c>
      <c r="BF44" s="219"/>
      <c r="BG44" s="219"/>
      <c r="BH44" s="219"/>
      <c r="BI44" s="219"/>
      <c r="BJ44" s="219"/>
      <c r="BK44" s="219"/>
      <c r="BL44" s="219"/>
      <c r="BM44" s="219"/>
      <c r="BN44" s="219"/>
      <c r="BO44" s="220"/>
      <c r="BP44" s="218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</row>
    <row r="45" spans="1:80" ht="12.75">
      <c r="A45" s="218">
        <v>1</v>
      </c>
      <c r="B45" s="219"/>
      <c r="C45" s="219"/>
      <c r="D45" s="220"/>
      <c r="E45" s="218">
        <v>2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20"/>
      <c r="AJ45" s="218">
        <v>3</v>
      </c>
      <c r="AK45" s="219"/>
      <c r="AL45" s="219"/>
      <c r="AM45" s="219"/>
      <c r="AN45" s="219"/>
      <c r="AO45" s="219"/>
      <c r="AP45" s="219"/>
      <c r="AQ45" s="219"/>
      <c r="AR45" s="219"/>
      <c r="AS45" s="219"/>
      <c r="AT45" s="220"/>
      <c r="AU45" s="218">
        <v>4</v>
      </c>
      <c r="AV45" s="219"/>
      <c r="AW45" s="219"/>
      <c r="AX45" s="219"/>
      <c r="AY45" s="219"/>
      <c r="AZ45" s="219"/>
      <c r="BA45" s="219"/>
      <c r="BB45" s="219"/>
      <c r="BC45" s="219"/>
      <c r="BD45" s="220"/>
      <c r="BE45" s="218">
        <v>5</v>
      </c>
      <c r="BF45" s="219"/>
      <c r="BG45" s="219"/>
      <c r="BH45" s="219"/>
      <c r="BI45" s="219"/>
      <c r="BJ45" s="219"/>
      <c r="BK45" s="219"/>
      <c r="BL45" s="219"/>
      <c r="BM45" s="219"/>
      <c r="BN45" s="219"/>
      <c r="BO45" s="220"/>
      <c r="BP45" s="218">
        <v>6</v>
      </c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</row>
    <row r="46" spans="1:80" ht="12.75">
      <c r="A46" s="227">
        <v>1</v>
      </c>
      <c r="B46" s="228"/>
      <c r="C46" s="228"/>
      <c r="D46" s="229"/>
      <c r="E46" s="239" t="s">
        <v>175</v>
      </c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1"/>
      <c r="AJ46" s="242">
        <v>1</v>
      </c>
      <c r="AK46" s="243"/>
      <c r="AL46" s="243"/>
      <c r="AM46" s="243"/>
      <c r="AN46" s="243"/>
      <c r="AO46" s="243"/>
      <c r="AP46" s="243"/>
      <c r="AQ46" s="243"/>
      <c r="AR46" s="243"/>
      <c r="AS46" s="243"/>
      <c r="AT46" s="244"/>
      <c r="AU46" s="242">
        <v>12</v>
      </c>
      <c r="AV46" s="243"/>
      <c r="AW46" s="243"/>
      <c r="AX46" s="243"/>
      <c r="AY46" s="243"/>
      <c r="AZ46" s="243"/>
      <c r="BA46" s="243"/>
      <c r="BB46" s="243"/>
      <c r="BC46" s="243"/>
      <c r="BD46" s="244"/>
      <c r="BE46" s="242">
        <v>50</v>
      </c>
      <c r="BF46" s="243"/>
      <c r="BG46" s="243"/>
      <c r="BH46" s="243"/>
      <c r="BI46" s="243"/>
      <c r="BJ46" s="243"/>
      <c r="BK46" s="243"/>
      <c r="BL46" s="243"/>
      <c r="BM46" s="243"/>
      <c r="BN46" s="243"/>
      <c r="BO46" s="244"/>
      <c r="BP46" s="224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6"/>
    </row>
    <row r="47" spans="1:80" ht="12.75">
      <c r="A47" s="227"/>
      <c r="B47" s="228"/>
      <c r="C47" s="228"/>
      <c r="D47" s="229"/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1"/>
      <c r="AJ47" s="242"/>
      <c r="AK47" s="243"/>
      <c r="AL47" s="243"/>
      <c r="AM47" s="243"/>
      <c r="AN47" s="243"/>
      <c r="AO47" s="243"/>
      <c r="AP47" s="243"/>
      <c r="AQ47" s="243"/>
      <c r="AR47" s="243"/>
      <c r="AS47" s="243"/>
      <c r="AT47" s="244"/>
      <c r="AU47" s="242"/>
      <c r="AV47" s="243"/>
      <c r="AW47" s="243"/>
      <c r="AX47" s="243"/>
      <c r="AY47" s="243"/>
      <c r="AZ47" s="243"/>
      <c r="BA47" s="243"/>
      <c r="BB47" s="243"/>
      <c r="BC47" s="243"/>
      <c r="BD47" s="244"/>
      <c r="BE47" s="242"/>
      <c r="BF47" s="243"/>
      <c r="BG47" s="243"/>
      <c r="BH47" s="243"/>
      <c r="BI47" s="243"/>
      <c r="BJ47" s="243"/>
      <c r="BK47" s="243"/>
      <c r="BL47" s="243"/>
      <c r="BM47" s="243"/>
      <c r="BN47" s="243"/>
      <c r="BO47" s="244"/>
      <c r="BP47" s="224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6"/>
    </row>
    <row r="48" spans="1:80" ht="12.75">
      <c r="A48" s="227"/>
      <c r="B48" s="228"/>
      <c r="C48" s="228"/>
      <c r="D48" s="229"/>
      <c r="E48" s="230" t="s">
        <v>115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2"/>
      <c r="AJ48" s="233" t="s">
        <v>21</v>
      </c>
      <c r="AK48" s="234"/>
      <c r="AL48" s="234"/>
      <c r="AM48" s="234"/>
      <c r="AN48" s="234"/>
      <c r="AO48" s="234"/>
      <c r="AP48" s="234"/>
      <c r="AQ48" s="234"/>
      <c r="AR48" s="234"/>
      <c r="AS48" s="234"/>
      <c r="AT48" s="235"/>
      <c r="AU48" s="233" t="s">
        <v>21</v>
      </c>
      <c r="AV48" s="234"/>
      <c r="AW48" s="234"/>
      <c r="AX48" s="234"/>
      <c r="AY48" s="234"/>
      <c r="AZ48" s="234"/>
      <c r="BA48" s="234"/>
      <c r="BB48" s="234"/>
      <c r="BC48" s="234"/>
      <c r="BD48" s="235"/>
      <c r="BE48" s="233" t="s">
        <v>21</v>
      </c>
      <c r="BF48" s="234"/>
      <c r="BG48" s="234"/>
      <c r="BH48" s="234"/>
      <c r="BI48" s="234"/>
      <c r="BJ48" s="234"/>
      <c r="BK48" s="234"/>
      <c r="BL48" s="234"/>
      <c r="BM48" s="234"/>
      <c r="BN48" s="234"/>
      <c r="BO48" s="235"/>
      <c r="BP48" s="236">
        <f>BP46+BP47</f>
        <v>0</v>
      </c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8"/>
    </row>
  </sheetData>
  <sheetProtection/>
  <mergeCells count="198">
    <mergeCell ref="A1:CB1"/>
    <mergeCell ref="T2:CB2"/>
    <mergeCell ref="A4:D4"/>
    <mergeCell ref="E4:AI4"/>
    <mergeCell ref="AJ4:AW4"/>
    <mergeCell ref="AX4:BF4"/>
    <mergeCell ref="BG4:BO4"/>
    <mergeCell ref="BP4:CB4"/>
    <mergeCell ref="A5:D5"/>
    <mergeCell ref="E5:AI5"/>
    <mergeCell ref="AJ5:AW5"/>
    <mergeCell ref="AX5:BF5"/>
    <mergeCell ref="BG5:BO5"/>
    <mergeCell ref="BP5:CB5"/>
    <mergeCell ref="A6:D6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11:D11"/>
    <mergeCell ref="E11:AI11"/>
    <mergeCell ref="AJ11:AW11"/>
    <mergeCell ref="AX11:BF11"/>
    <mergeCell ref="BG11:BO11"/>
    <mergeCell ref="BP11:CB11"/>
    <mergeCell ref="A10:D10"/>
    <mergeCell ref="E10:AI10"/>
    <mergeCell ref="AJ10:AW10"/>
    <mergeCell ref="AX10:BF10"/>
    <mergeCell ref="BG10:BO10"/>
    <mergeCell ref="BP10:CB10"/>
    <mergeCell ref="A8:D8"/>
    <mergeCell ref="E8:AI8"/>
    <mergeCell ref="AJ8:AW8"/>
    <mergeCell ref="AX8:BF8"/>
    <mergeCell ref="BG8:BO8"/>
    <mergeCell ref="BP8:CB8"/>
    <mergeCell ref="A9:D9"/>
    <mergeCell ref="E9:AI9"/>
    <mergeCell ref="AJ9:AW9"/>
    <mergeCell ref="AX9:BF9"/>
    <mergeCell ref="BG9:BO9"/>
    <mergeCell ref="BP9:CB9"/>
    <mergeCell ref="BP30:CB30"/>
    <mergeCell ref="A29:D29"/>
    <mergeCell ref="E29:AI29"/>
    <mergeCell ref="AJ29:AT29"/>
    <mergeCell ref="AU29:BD29"/>
    <mergeCell ref="BE29:BO29"/>
    <mergeCell ref="BP29:CB29"/>
    <mergeCell ref="A18:D18"/>
    <mergeCell ref="E18:AI18"/>
    <mergeCell ref="AJ18:AW18"/>
    <mergeCell ref="A30:D30"/>
    <mergeCell ref="E30:AI30"/>
    <mergeCell ref="AJ30:AT30"/>
    <mergeCell ref="AU30:BD30"/>
    <mergeCell ref="AX18:BF18"/>
    <mergeCell ref="T27:CB27"/>
    <mergeCell ref="E22:AI22"/>
    <mergeCell ref="A20:D20"/>
    <mergeCell ref="E20:AI20"/>
    <mergeCell ref="BG18:BO18"/>
    <mergeCell ref="BP18:CB18"/>
    <mergeCell ref="A19:D19"/>
    <mergeCell ref="E19:AI19"/>
    <mergeCell ref="AJ19:AW19"/>
    <mergeCell ref="AX19:BF19"/>
    <mergeCell ref="BG19:BO19"/>
    <mergeCell ref="BP19:CB19"/>
    <mergeCell ref="A21:D21"/>
    <mergeCell ref="E21:AI21"/>
    <mergeCell ref="AJ21:AW21"/>
    <mergeCell ref="AX21:BF21"/>
    <mergeCell ref="BG21:BO21"/>
    <mergeCell ref="BP21:CB21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32:D32"/>
    <mergeCell ref="E32:AI32"/>
    <mergeCell ref="AJ32:AT32"/>
    <mergeCell ref="AU32:BD32"/>
    <mergeCell ref="AJ20:AW20"/>
    <mergeCell ref="AX20:BF20"/>
    <mergeCell ref="BE30:BO30"/>
    <mergeCell ref="A35:D35"/>
    <mergeCell ref="E35:AI35"/>
    <mergeCell ref="AJ35:AT35"/>
    <mergeCell ref="AU35:BD35"/>
    <mergeCell ref="BE35:BO35"/>
    <mergeCell ref="BP35:CB35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BE42:BO42"/>
    <mergeCell ref="BP42:CB42"/>
    <mergeCell ref="A43:D43"/>
    <mergeCell ref="AU36:BD36"/>
    <mergeCell ref="BE36:BO36"/>
    <mergeCell ref="BP36:CB36"/>
    <mergeCell ref="A36:D36"/>
    <mergeCell ref="E36:AI36"/>
    <mergeCell ref="AJ36:AT36"/>
    <mergeCell ref="AJ47:AT47"/>
    <mergeCell ref="AU47:BD47"/>
    <mergeCell ref="A41:D41"/>
    <mergeCell ref="E41:AI41"/>
    <mergeCell ref="AJ41:AT41"/>
    <mergeCell ref="AU41:BD41"/>
    <mergeCell ref="A42:D42"/>
    <mergeCell ref="E42:AI42"/>
    <mergeCell ref="BP44:CB44"/>
    <mergeCell ref="T38:CB38"/>
    <mergeCell ref="A46:D46"/>
    <mergeCell ref="E46:AI46"/>
    <mergeCell ref="AJ46:AT46"/>
    <mergeCell ref="AU46:BD46"/>
    <mergeCell ref="BE46:BO46"/>
    <mergeCell ref="BP46:CB46"/>
    <mergeCell ref="BE41:BO41"/>
    <mergeCell ref="BP41:CB41"/>
    <mergeCell ref="E43:AI43"/>
    <mergeCell ref="AJ43:AT43"/>
    <mergeCell ref="AU43:BD43"/>
    <mergeCell ref="BE43:BO43"/>
    <mergeCell ref="BP43:CB43"/>
    <mergeCell ref="AJ42:AT42"/>
    <mergeCell ref="AU42:BD42"/>
    <mergeCell ref="A44:D44"/>
    <mergeCell ref="E44:AI44"/>
    <mergeCell ref="AJ44:AT44"/>
    <mergeCell ref="AU44:BD44"/>
    <mergeCell ref="BE44:BO44"/>
    <mergeCell ref="BE47:BO47"/>
    <mergeCell ref="A45:D45"/>
    <mergeCell ref="E45:AI45"/>
    <mergeCell ref="AJ45:AT45"/>
    <mergeCell ref="AU45:BD45"/>
    <mergeCell ref="BP47:CB47"/>
    <mergeCell ref="A48:D48"/>
    <mergeCell ref="E48:AI48"/>
    <mergeCell ref="AJ48:AT48"/>
    <mergeCell ref="AU48:BD48"/>
    <mergeCell ref="BE48:BO48"/>
    <mergeCell ref="BP48:CB48"/>
    <mergeCell ref="A47:D47"/>
    <mergeCell ref="E47:AI47"/>
    <mergeCell ref="BE45:BO45"/>
    <mergeCell ref="BP45:CB45"/>
    <mergeCell ref="BP16:CB16"/>
    <mergeCell ref="A17:D17"/>
    <mergeCell ref="E17:AI17"/>
    <mergeCell ref="AJ17:AW17"/>
    <mergeCell ref="AX17:BF17"/>
    <mergeCell ref="BG17:BO17"/>
    <mergeCell ref="BP17:CB17"/>
    <mergeCell ref="AX23:BF23"/>
    <mergeCell ref="A26:CB26"/>
    <mergeCell ref="T14:CB14"/>
    <mergeCell ref="A16:D16"/>
    <mergeCell ref="E16:AI16"/>
    <mergeCell ref="AJ16:AW16"/>
    <mergeCell ref="AX16:BF16"/>
    <mergeCell ref="BG16:BO16"/>
    <mergeCell ref="A22:D22"/>
    <mergeCell ref="BG20:BO20"/>
    <mergeCell ref="BP20:CB20"/>
    <mergeCell ref="AX22:BF22"/>
    <mergeCell ref="BG22:BO22"/>
    <mergeCell ref="BP22:CB22"/>
    <mergeCell ref="A23:D23"/>
    <mergeCell ref="E23:AI23"/>
    <mergeCell ref="AJ23:AW23"/>
    <mergeCell ref="BG23:BO23"/>
    <mergeCell ref="BP23:CB23"/>
    <mergeCell ref="AJ22:AW2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C34"/>
  <sheetViews>
    <sheetView view="pageBreakPreview" zoomScaleSheetLayoutView="100" zoomScalePageLayoutView="0" workbookViewId="0" topLeftCell="A22">
      <selection activeCell="D32" sqref="D32"/>
    </sheetView>
  </sheetViews>
  <sheetFormatPr defaultColWidth="1.1484375" defaultRowHeight="15"/>
  <cols>
    <col min="1" max="1" width="3.8515625" style="59" customWidth="1"/>
    <col min="2" max="2" width="62.8515625" style="59" customWidth="1"/>
    <col min="3" max="3" width="13.421875" style="59" customWidth="1"/>
    <col min="4" max="4" width="14.57421875" style="59" customWidth="1"/>
    <col min="5" max="5" width="10.00390625" style="83" customWidth="1"/>
    <col min="6" max="6" width="5.7109375" style="59" bestFit="1" customWidth="1"/>
    <col min="7" max="17" width="1.1484375" style="59" customWidth="1"/>
    <col min="18" max="18" width="10.00390625" style="59" bestFit="1" customWidth="1"/>
    <col min="19" max="30" width="1.1484375" style="59" customWidth="1"/>
    <col min="31" max="31" width="7.421875" style="59" bestFit="1" customWidth="1"/>
    <col min="32" max="56" width="1.1484375" style="59" customWidth="1"/>
    <col min="57" max="57" width="1.1484375" style="83" customWidth="1"/>
    <col min="58" max="68" width="1.1484375" style="59" customWidth="1"/>
    <col min="69" max="69" width="1.1484375" style="83" customWidth="1"/>
    <col min="70" max="80" width="1.1484375" style="59" customWidth="1"/>
    <col min="81" max="81" width="15.57421875" style="59" customWidth="1"/>
    <col min="82" max="16384" width="1.1484375" style="59" customWidth="1"/>
  </cols>
  <sheetData>
    <row r="1" spans="1:80" ht="12.75">
      <c r="A1" s="190" t="s">
        <v>248</v>
      </c>
      <c r="B1" s="190"/>
      <c r="C1" s="190"/>
      <c r="D1" s="190"/>
      <c r="E1" s="5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9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3" spans="2:81" ht="12.75">
      <c r="B3" s="59" t="str">
        <f>B18</f>
        <v>Код видов расходов</v>
      </c>
      <c r="E3" s="59"/>
      <c r="BE3" s="59"/>
      <c r="BQ3" s="59"/>
      <c r="CC3" s="78"/>
    </row>
    <row r="4" spans="2:81" ht="12.75">
      <c r="B4" s="73" t="s">
        <v>269</v>
      </c>
      <c r="C4" s="74"/>
      <c r="D4" s="74"/>
      <c r="E4" s="74"/>
      <c r="BE4" s="59"/>
      <c r="BQ4" s="59"/>
      <c r="CC4" s="78"/>
    </row>
    <row r="6" spans="1:80" ht="51">
      <c r="A6" s="61" t="str">
        <f>A21</f>
        <v>№ п/п</v>
      </c>
      <c r="B6" s="61" t="s">
        <v>137</v>
      </c>
      <c r="C6" s="62" t="s">
        <v>254</v>
      </c>
      <c r="D6" s="61" t="s">
        <v>255</v>
      </c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9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1">
        <v>1</v>
      </c>
      <c r="B7" s="61">
        <v>2</v>
      </c>
      <c r="C7" s="62">
        <v>3</v>
      </c>
      <c r="D7" s="61">
        <v>4</v>
      </c>
      <c r="E7" s="5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9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9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spans="1:80" ht="12.75">
      <c r="A8" s="270">
        <v>1</v>
      </c>
      <c r="B8" s="62" t="s">
        <v>138</v>
      </c>
      <c r="C8" s="62" t="s">
        <v>21</v>
      </c>
      <c r="D8" s="65">
        <f>SUM(D10)</f>
        <v>457600</v>
      </c>
      <c r="E8" s="59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9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9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>
      <c r="A9" s="271"/>
      <c r="B9" s="268" t="s">
        <v>23</v>
      </c>
      <c r="C9" s="269"/>
      <c r="D9" s="269"/>
      <c r="E9" s="5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9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9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ht="12.75">
      <c r="A10" s="61" t="s">
        <v>71</v>
      </c>
      <c r="B10" s="62" t="s">
        <v>249</v>
      </c>
      <c r="C10" s="65">
        <f>'111'!J15</f>
        <v>2080000</v>
      </c>
      <c r="D10" s="65">
        <f>C10*22%</f>
        <v>457600</v>
      </c>
      <c r="E10" s="59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9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9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ht="25.5">
      <c r="A11" s="61">
        <v>2</v>
      </c>
      <c r="B11" s="62" t="s">
        <v>253</v>
      </c>
      <c r="C11" s="62" t="s">
        <v>21</v>
      </c>
      <c r="D11" s="65">
        <f>SUM(D12:D14)</f>
        <v>64479.99999999999</v>
      </c>
      <c r="E11" s="5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9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9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2:80" ht="12.75">
      <c r="B12" s="268" t="s">
        <v>23</v>
      </c>
      <c r="C12" s="269"/>
      <c r="D12" s="269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9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ht="25.5">
      <c r="A13" s="61" t="s">
        <v>139</v>
      </c>
      <c r="B13" s="62" t="s">
        <v>252</v>
      </c>
      <c r="C13" s="65">
        <f>C10</f>
        <v>2080000</v>
      </c>
      <c r="D13" s="65">
        <f>C13*2.9%</f>
        <v>60319.99999999999</v>
      </c>
      <c r="E13" s="59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9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9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ht="25.5">
      <c r="A14" s="61" t="s">
        <v>140</v>
      </c>
      <c r="B14" s="62" t="s">
        <v>251</v>
      </c>
      <c r="C14" s="65">
        <f>C10</f>
        <v>2080000</v>
      </c>
      <c r="D14" s="65">
        <f>C14*0.2%</f>
        <v>4160</v>
      </c>
      <c r="E14" s="59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9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9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ht="25.5">
      <c r="A15" s="61">
        <v>3</v>
      </c>
      <c r="B15" s="62" t="s">
        <v>250</v>
      </c>
      <c r="C15" s="65">
        <f>C10</f>
        <v>2080000</v>
      </c>
      <c r="D15" s="65">
        <f>C15*5.1%</f>
        <v>106080</v>
      </c>
      <c r="E15" s="59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9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62"/>
      <c r="B16" s="62" t="s">
        <v>115</v>
      </c>
      <c r="C16" s="62" t="s">
        <v>21</v>
      </c>
      <c r="D16" s="65">
        <f>ROUND((D15+D11+D8),0)-160-1000</f>
        <v>627000</v>
      </c>
      <c r="E16" s="59">
        <v>624947.5</v>
      </c>
      <c r="F16" s="60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9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1" ht="12.75">
      <c r="A17" s="56"/>
      <c r="B17" s="56"/>
      <c r="C17" s="56"/>
      <c r="D17" s="60"/>
      <c r="E17" s="59">
        <f>E16-D16</f>
        <v>-2052.5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9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78"/>
    </row>
    <row r="18" spans="2:81" ht="12.75">
      <c r="B18" s="59" t="str">
        <f>'111'!A17</f>
        <v>Код видов расходов</v>
      </c>
      <c r="E18" s="59"/>
      <c r="BE18" s="59"/>
      <c r="BQ18" s="59"/>
      <c r="CC18" s="78"/>
    </row>
    <row r="19" spans="2:81" ht="12.75">
      <c r="B19" s="73" t="s">
        <v>271</v>
      </c>
      <c r="C19" s="74"/>
      <c r="D19" s="74"/>
      <c r="E19" s="74"/>
      <c r="BE19" s="59"/>
      <c r="BQ19" s="59"/>
      <c r="CC19" s="78"/>
    </row>
    <row r="21" spans="1:80" ht="51">
      <c r="A21" s="61" t="str">
        <f>'111'!A19</f>
        <v>№ п/п</v>
      </c>
      <c r="B21" s="61" t="s">
        <v>137</v>
      </c>
      <c r="C21" s="62" t="s">
        <v>254</v>
      </c>
      <c r="D21" s="61" t="s">
        <v>255</v>
      </c>
      <c r="E21" s="5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9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9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</row>
    <row r="22" spans="1:80" ht="12.75">
      <c r="A22" s="61">
        <v>1</v>
      </c>
      <c r="B22" s="61">
        <v>2</v>
      </c>
      <c r="C22" s="62">
        <v>3</v>
      </c>
      <c r="D22" s="61">
        <v>4</v>
      </c>
      <c r="E22" s="5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9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9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1:80" ht="12.75">
      <c r="A23" s="270">
        <v>1</v>
      </c>
      <c r="B23" s="62" t="s">
        <v>138</v>
      </c>
      <c r="C23" s="62" t="s">
        <v>21</v>
      </c>
      <c r="D23" s="65">
        <f>SUM(D24:D25)</f>
        <v>303769.84</v>
      </c>
      <c r="E23" s="5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9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9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ht="12.75">
      <c r="A24" s="271"/>
      <c r="B24" s="268" t="s">
        <v>23</v>
      </c>
      <c r="C24" s="269"/>
      <c r="D24" s="269"/>
      <c r="E24" s="5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9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9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ht="12.75">
      <c r="A25" s="61" t="s">
        <v>71</v>
      </c>
      <c r="B25" s="62" t="s">
        <v>249</v>
      </c>
      <c r="C25" s="65">
        <f>'111'!J25</f>
        <v>1380772</v>
      </c>
      <c r="D25" s="65">
        <f>C25*22%</f>
        <v>303769.84</v>
      </c>
      <c r="E25" s="5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9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9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ht="25.5">
      <c r="A26" s="61">
        <v>2</v>
      </c>
      <c r="B26" s="62" t="s">
        <v>253</v>
      </c>
      <c r="C26" s="62" t="s">
        <v>21</v>
      </c>
      <c r="D26" s="65">
        <f>SUM(D27:D29)</f>
        <v>42803.932</v>
      </c>
      <c r="E26" s="59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9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9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2:80" ht="12.75">
      <c r="B27" s="268" t="s">
        <v>23</v>
      </c>
      <c r="C27" s="269"/>
      <c r="D27" s="269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9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9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ht="25.5">
      <c r="A28" s="61" t="s">
        <v>139</v>
      </c>
      <c r="B28" s="62" t="s">
        <v>252</v>
      </c>
      <c r="C28" s="65">
        <f>C25</f>
        <v>1380772</v>
      </c>
      <c r="D28" s="65">
        <f>C28*2.9%</f>
        <v>40042.388</v>
      </c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9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9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ht="25.5">
      <c r="A29" s="61" t="s">
        <v>140</v>
      </c>
      <c r="B29" s="62" t="s">
        <v>251</v>
      </c>
      <c r="C29" s="65">
        <f>C25</f>
        <v>1380772</v>
      </c>
      <c r="D29" s="65">
        <f>C29*0.2%</f>
        <v>2761.544</v>
      </c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9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9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ht="25.5">
      <c r="A30" s="61">
        <v>3</v>
      </c>
      <c r="B30" s="62" t="s">
        <v>250</v>
      </c>
      <c r="C30" s="65">
        <f>C25</f>
        <v>1380772</v>
      </c>
      <c r="D30" s="65">
        <f>C30*5.1%</f>
        <v>70419.37199999999</v>
      </c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9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9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ht="12.75">
      <c r="A31" s="62"/>
      <c r="B31" s="62" t="s">
        <v>115</v>
      </c>
      <c r="C31" s="62" t="s">
        <v>21</v>
      </c>
      <c r="D31" s="65">
        <f>ROUND((D30+D26+D23),0)-1</f>
        <v>416992</v>
      </c>
      <c r="E31" s="56">
        <v>417364</v>
      </c>
      <c r="F31" s="60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9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9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5:69" ht="12.75">
      <c r="E32" s="56">
        <f>E31-D31</f>
        <v>372</v>
      </c>
      <c r="BE32" s="59"/>
      <c r="BQ32" s="59"/>
    </row>
    <row r="33" spans="5:69" ht="12.75">
      <c r="E33" s="59"/>
      <c r="BE33" s="59"/>
      <c r="BQ33" s="59"/>
    </row>
    <row r="34" spans="5:69" ht="12.75">
      <c r="E34" s="59"/>
      <c r="BE34" s="59"/>
      <c r="BQ34" s="59"/>
    </row>
  </sheetData>
  <sheetProtection/>
  <mergeCells count="7">
    <mergeCell ref="A1:D1"/>
    <mergeCell ref="B24:D24"/>
    <mergeCell ref="A23:A24"/>
    <mergeCell ref="B27:D27"/>
    <mergeCell ref="A8:A9"/>
    <mergeCell ref="B9:D9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10"/>
  <sheetViews>
    <sheetView view="pageBreakPreview" zoomScaleSheetLayoutView="100" zoomScalePageLayoutView="0" workbookViewId="0" topLeftCell="A1">
      <selection activeCell="F15" sqref="F15"/>
    </sheetView>
  </sheetViews>
  <sheetFormatPr defaultColWidth="7.421875" defaultRowHeight="15"/>
  <cols>
    <col min="1" max="1" width="5.8515625" style="68" customWidth="1"/>
    <col min="2" max="2" width="24.8515625" style="59" customWidth="1"/>
    <col min="3" max="3" width="10.8515625" style="59" customWidth="1"/>
    <col min="4" max="4" width="10.00390625" style="59" customWidth="1"/>
    <col min="5" max="5" width="14.57421875" style="59" customWidth="1"/>
    <col min="6" max="6" width="18.7109375" style="59" customWidth="1"/>
    <col min="7" max="7" width="10.28125" style="59" customWidth="1"/>
    <col min="8" max="9" width="24.8515625" style="59" customWidth="1"/>
    <col min="10" max="30" width="1.1484375" style="59" customWidth="1"/>
    <col min="31" max="31" width="7.421875" style="59" bestFit="1" customWidth="1"/>
    <col min="32" max="35" width="1.1484375" style="59" customWidth="1"/>
    <col min="36" max="36" width="7.421875" style="84" customWidth="1"/>
    <col min="37" max="46" width="1.1484375" style="59" customWidth="1"/>
    <col min="47" max="47" width="7.421875" style="84" customWidth="1"/>
    <col min="48" max="56" width="1.1484375" style="59" customWidth="1"/>
    <col min="57" max="57" width="7.421875" style="84" customWidth="1"/>
    <col min="58" max="67" width="1.1484375" style="59" customWidth="1"/>
    <col min="68" max="68" width="7.421875" style="84" customWidth="1"/>
    <col min="69" max="255" width="1.1484375" style="59" customWidth="1"/>
    <col min="256" max="16384" width="7.421875" style="59" customWidth="1"/>
  </cols>
  <sheetData>
    <row r="1" spans="1:80" ht="12.75">
      <c r="A1" s="190" t="s">
        <v>181</v>
      </c>
      <c r="B1" s="190"/>
      <c r="C1" s="190"/>
      <c r="D1" s="190"/>
      <c r="E1" s="190"/>
      <c r="F1" s="190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9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9"/>
      <c r="AV1" s="56"/>
      <c r="AW1" s="56"/>
      <c r="AX1" s="56"/>
      <c r="AY1" s="56"/>
      <c r="AZ1" s="56"/>
      <c r="BA1" s="56"/>
      <c r="BB1" s="56"/>
      <c r="BC1" s="56"/>
      <c r="BD1" s="56"/>
      <c r="BE1" s="59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9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9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9"/>
      <c r="AV2" s="56"/>
      <c r="AW2" s="56"/>
      <c r="AX2" s="56"/>
      <c r="AY2" s="56"/>
      <c r="AZ2" s="56"/>
      <c r="BA2" s="56"/>
      <c r="BB2" s="56"/>
      <c r="BC2" s="56"/>
      <c r="BD2" s="56"/>
      <c r="BE2" s="59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9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12.75" customHeight="1">
      <c r="A3" s="190" t="s">
        <v>106</v>
      </c>
      <c r="B3" s="190"/>
      <c r="C3" s="183" t="s">
        <v>272</v>
      </c>
      <c r="D3" s="183"/>
      <c r="E3" s="183"/>
      <c r="F3" s="183"/>
      <c r="G3" s="74"/>
      <c r="H3" s="74"/>
      <c r="I3" s="74"/>
      <c r="J3" s="74"/>
      <c r="K3" s="68"/>
      <c r="L3" s="68"/>
      <c r="M3" s="68"/>
      <c r="N3" s="68"/>
      <c r="O3" s="68"/>
      <c r="P3" s="68"/>
      <c r="Q3" s="68"/>
      <c r="R3" s="68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59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59"/>
      <c r="AV3" s="74"/>
      <c r="AW3" s="74"/>
      <c r="AX3" s="74"/>
      <c r="AY3" s="74"/>
      <c r="AZ3" s="74"/>
      <c r="BA3" s="74"/>
      <c r="BB3" s="74"/>
      <c r="BC3" s="74"/>
      <c r="BD3" s="74"/>
      <c r="BE3" s="59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59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5" spans="1:80" ht="38.25">
      <c r="A5" s="61" t="str">
        <f>'111'!A19</f>
        <v>№ п/п</v>
      </c>
      <c r="B5" s="61" t="s">
        <v>116</v>
      </c>
      <c r="C5" s="61" t="s">
        <v>218</v>
      </c>
      <c r="D5" s="61" t="s">
        <v>219</v>
      </c>
      <c r="E5" s="61" t="s">
        <v>220</v>
      </c>
      <c r="F5" s="61" t="s">
        <v>221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V6" s="58"/>
      <c r="AW6" s="58"/>
      <c r="AX6" s="58"/>
      <c r="AY6" s="58"/>
      <c r="AZ6" s="58"/>
      <c r="BA6" s="58"/>
      <c r="BB6" s="58"/>
      <c r="BC6" s="58"/>
      <c r="BD6" s="58"/>
      <c r="BE6" s="59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9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2" t="s">
        <v>182</v>
      </c>
      <c r="C7" s="62"/>
      <c r="D7" s="62"/>
      <c r="E7" s="65"/>
      <c r="F7" s="65">
        <v>10000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9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9"/>
      <c r="AV7" s="56"/>
      <c r="AW7" s="56"/>
      <c r="AX7" s="56"/>
      <c r="AY7" s="56"/>
      <c r="AZ7" s="56"/>
      <c r="BA7" s="56"/>
      <c r="BB7" s="56"/>
      <c r="BC7" s="56"/>
      <c r="BD7" s="56"/>
      <c r="BE7" s="59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59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25.5" hidden="1">
      <c r="A8" s="62">
        <v>1</v>
      </c>
      <c r="B8" s="62" t="s">
        <v>359</v>
      </c>
      <c r="C8" s="62"/>
      <c r="D8" s="62"/>
      <c r="E8" s="65"/>
      <c r="F8" s="6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9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9"/>
      <c r="AV8" s="56"/>
      <c r="AW8" s="56"/>
      <c r="AX8" s="56"/>
      <c r="AY8" s="56"/>
      <c r="AZ8" s="56"/>
      <c r="BA8" s="56"/>
      <c r="BB8" s="56"/>
      <c r="BC8" s="56"/>
      <c r="BD8" s="56"/>
      <c r="BE8" s="59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59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>
      <c r="A9" s="62"/>
      <c r="B9" s="62" t="s">
        <v>115</v>
      </c>
      <c r="C9" s="62" t="s">
        <v>21</v>
      </c>
      <c r="D9" s="62" t="s">
        <v>21</v>
      </c>
      <c r="E9" s="62" t="s">
        <v>21</v>
      </c>
      <c r="F9" s="65">
        <f>SUM(F7:F8)</f>
        <v>10000</v>
      </c>
      <c r="G9" s="56"/>
      <c r="H9" s="6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9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9"/>
      <c r="AV9" s="56"/>
      <c r="AW9" s="56"/>
      <c r="AX9" s="56"/>
      <c r="AY9" s="56"/>
      <c r="AZ9" s="56"/>
      <c r="BA9" s="56"/>
      <c r="BB9" s="56"/>
      <c r="BC9" s="56"/>
      <c r="BD9" s="56"/>
      <c r="BE9" s="59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9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ht="12.75">
      <c r="G10" s="95"/>
    </row>
  </sheetData>
  <sheetProtection/>
  <mergeCells count="3">
    <mergeCell ref="A1:F1"/>
    <mergeCell ref="A3:B3"/>
    <mergeCell ref="C3:F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24"/>
  <sheetViews>
    <sheetView view="pageBreakPreview" zoomScaleSheetLayoutView="100" zoomScalePageLayoutView="0" workbookViewId="0" topLeftCell="A1">
      <selection activeCell="A22" sqref="A22:IV22"/>
    </sheetView>
  </sheetViews>
  <sheetFormatPr defaultColWidth="7.421875" defaultRowHeight="15"/>
  <cols>
    <col min="1" max="1" width="5.8515625" style="68" customWidth="1"/>
    <col min="2" max="2" width="24.8515625" style="59" customWidth="1"/>
    <col min="3" max="5" width="18.57421875" style="59" customWidth="1"/>
    <col min="6" max="6" width="18.7109375" style="59" customWidth="1"/>
    <col min="7" max="7" width="10.140625" style="59" customWidth="1"/>
    <col min="8" max="8" width="7.8515625" style="59" customWidth="1"/>
    <col min="9" max="9" width="4.8515625" style="59" customWidth="1"/>
    <col min="10" max="30" width="1.1484375" style="59" customWidth="1"/>
    <col min="31" max="31" width="7.421875" style="59" bestFit="1" customWidth="1"/>
    <col min="32" max="35" width="1.1484375" style="59" customWidth="1"/>
    <col min="36" max="36" width="7.421875" style="84" customWidth="1"/>
    <col min="37" max="46" width="1.1484375" style="59" customWidth="1"/>
    <col min="47" max="47" width="7.421875" style="84" customWidth="1"/>
    <col min="48" max="56" width="1.1484375" style="59" customWidth="1"/>
    <col min="57" max="57" width="7.421875" style="84" customWidth="1"/>
    <col min="58" max="67" width="1.1484375" style="59" customWidth="1"/>
    <col min="68" max="68" width="7.421875" style="84" customWidth="1"/>
    <col min="69" max="255" width="1.1484375" style="59" customWidth="1"/>
    <col min="256" max="16384" width="7.421875" style="59" bestFit="1" customWidth="1"/>
  </cols>
  <sheetData>
    <row r="1" spans="1:80" ht="12.75">
      <c r="A1" s="190" t="s">
        <v>223</v>
      </c>
      <c r="B1" s="190"/>
      <c r="C1" s="190"/>
      <c r="D1" s="190"/>
      <c r="E1" s="190"/>
      <c r="F1" s="190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9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9"/>
      <c r="AV1" s="56"/>
      <c r="AW1" s="56"/>
      <c r="AX1" s="56"/>
      <c r="AY1" s="56"/>
      <c r="AZ1" s="56"/>
      <c r="BA1" s="56"/>
      <c r="BB1" s="56"/>
      <c r="BC1" s="56"/>
      <c r="BD1" s="56"/>
      <c r="BE1" s="59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9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9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9"/>
      <c r="AV2" s="56"/>
      <c r="AW2" s="56"/>
      <c r="AX2" s="56"/>
      <c r="AY2" s="56"/>
      <c r="AZ2" s="56"/>
      <c r="BA2" s="56"/>
      <c r="BB2" s="56"/>
      <c r="BC2" s="56"/>
      <c r="BD2" s="56"/>
      <c r="BE2" s="59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9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15.75" customHeight="1">
      <c r="A3" s="190" t="s">
        <v>106</v>
      </c>
      <c r="B3" s="190"/>
      <c r="C3" s="183" t="s">
        <v>273</v>
      </c>
      <c r="D3" s="183"/>
      <c r="E3" s="183"/>
      <c r="F3" s="183"/>
      <c r="G3" s="74"/>
      <c r="H3" s="74"/>
      <c r="I3" s="74"/>
      <c r="J3" s="74"/>
      <c r="K3" s="68"/>
      <c r="L3" s="68"/>
      <c r="M3" s="68"/>
      <c r="N3" s="68"/>
      <c r="O3" s="68"/>
      <c r="P3" s="68"/>
      <c r="Q3" s="68"/>
      <c r="R3" s="68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59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59"/>
      <c r="AV3" s="74"/>
      <c r="AW3" s="74"/>
      <c r="AX3" s="74"/>
      <c r="AY3" s="74"/>
      <c r="AZ3" s="74"/>
      <c r="BA3" s="74"/>
      <c r="BB3" s="74"/>
      <c r="BC3" s="74"/>
      <c r="BD3" s="74"/>
      <c r="BE3" s="59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59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5" spans="1:80" ht="25.5">
      <c r="A5" s="61" t="str">
        <f>A17</f>
        <v>№ п/п</v>
      </c>
      <c r="B5" s="61" t="s">
        <v>17</v>
      </c>
      <c r="C5" s="61" t="s">
        <v>224</v>
      </c>
      <c r="D5" s="61" t="s">
        <v>225</v>
      </c>
      <c r="E5" s="61" t="s">
        <v>226</v>
      </c>
      <c r="F5" s="61" t="s">
        <v>227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2.75">
      <c r="A6" s="61">
        <v>1</v>
      </c>
      <c r="B6" s="61">
        <v>2</v>
      </c>
      <c r="C6" s="61">
        <v>4</v>
      </c>
      <c r="D6" s="61">
        <v>5</v>
      </c>
      <c r="E6" s="61">
        <v>6</v>
      </c>
      <c r="F6" s="61">
        <v>6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V6" s="58"/>
      <c r="AW6" s="58"/>
      <c r="AX6" s="58"/>
      <c r="AY6" s="58"/>
      <c r="AZ6" s="58"/>
      <c r="BA6" s="58"/>
      <c r="BB6" s="58"/>
      <c r="BC6" s="58"/>
      <c r="BD6" s="58"/>
      <c r="BE6" s="59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9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2.75">
      <c r="A7" s="62">
        <v>1</v>
      </c>
      <c r="B7" s="62" t="s">
        <v>261</v>
      </c>
      <c r="C7" s="62"/>
      <c r="D7" s="65"/>
      <c r="E7" s="72"/>
      <c r="F7" s="65">
        <v>11600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9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9"/>
      <c r="AV7" s="60"/>
      <c r="AW7" s="60"/>
      <c r="AX7" s="60"/>
      <c r="AY7" s="60"/>
      <c r="AZ7" s="60"/>
      <c r="BA7" s="60"/>
      <c r="BB7" s="60"/>
      <c r="BC7" s="60"/>
      <c r="BD7" s="60"/>
      <c r="BE7" s="59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59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25.5" hidden="1">
      <c r="A8" s="62">
        <v>2</v>
      </c>
      <c r="B8" s="62" t="s">
        <v>144</v>
      </c>
      <c r="C8" s="62"/>
      <c r="D8" s="65"/>
      <c r="E8" s="72"/>
      <c r="F8" s="65" t="s">
        <v>232</v>
      </c>
      <c r="G8" s="60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9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9"/>
      <c r="AV8" s="60"/>
      <c r="AW8" s="60"/>
      <c r="AX8" s="60"/>
      <c r="AY8" s="60"/>
      <c r="AZ8" s="60"/>
      <c r="BA8" s="60"/>
      <c r="BB8" s="60"/>
      <c r="BC8" s="60"/>
      <c r="BD8" s="60"/>
      <c r="BE8" s="59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59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 hidden="1">
      <c r="A9" s="62"/>
      <c r="B9" s="62" t="s">
        <v>259</v>
      </c>
      <c r="C9" s="62"/>
      <c r="D9" s="65"/>
      <c r="E9" s="72"/>
      <c r="F9" s="6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9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9"/>
      <c r="AV9" s="60"/>
      <c r="AW9" s="60"/>
      <c r="AX9" s="60"/>
      <c r="AY9" s="60"/>
      <c r="AZ9" s="60"/>
      <c r="BA9" s="60"/>
      <c r="BB9" s="60"/>
      <c r="BC9" s="60"/>
      <c r="BD9" s="60"/>
      <c r="BE9" s="59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59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ht="25.5" hidden="1">
      <c r="A10" s="62"/>
      <c r="B10" s="62" t="s">
        <v>260</v>
      </c>
      <c r="C10" s="62"/>
      <c r="D10" s="65"/>
      <c r="E10" s="72"/>
      <c r="F10" s="65" t="s">
        <v>232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9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9"/>
      <c r="AV10" s="60"/>
      <c r="AW10" s="60"/>
      <c r="AX10" s="60"/>
      <c r="AY10" s="60"/>
      <c r="AZ10" s="60"/>
      <c r="BA10" s="60"/>
      <c r="BB10" s="60"/>
      <c r="BC10" s="60"/>
      <c r="BD10" s="60"/>
      <c r="BE10" s="59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59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ht="12.75">
      <c r="A11" s="62">
        <v>3</v>
      </c>
      <c r="B11" s="62" t="s">
        <v>206</v>
      </c>
      <c r="C11" s="62"/>
      <c r="D11" s="65"/>
      <c r="E11" s="72"/>
      <c r="F11" s="65">
        <v>10000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9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9"/>
      <c r="AV11" s="60"/>
      <c r="AW11" s="60"/>
      <c r="AX11" s="60"/>
      <c r="AY11" s="60"/>
      <c r="AZ11" s="60"/>
      <c r="BA11" s="60"/>
      <c r="BB11" s="60"/>
      <c r="BC11" s="60"/>
      <c r="BD11" s="60"/>
      <c r="BE11" s="59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59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ht="25.5" hidden="1">
      <c r="A12" s="62">
        <v>4</v>
      </c>
      <c r="B12" s="62" t="s">
        <v>230</v>
      </c>
      <c r="C12" s="62"/>
      <c r="D12" s="65"/>
      <c r="E12" s="72"/>
      <c r="F12" s="65" t="s">
        <v>232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9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9"/>
      <c r="AV12" s="60"/>
      <c r="AW12" s="60"/>
      <c r="AX12" s="60"/>
      <c r="AY12" s="60"/>
      <c r="AZ12" s="60"/>
      <c r="BA12" s="60"/>
      <c r="BB12" s="60"/>
      <c r="BC12" s="60"/>
      <c r="BD12" s="60"/>
      <c r="BE12" s="59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59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ht="15" customHeight="1">
      <c r="A13" s="272" t="s">
        <v>115</v>
      </c>
      <c r="B13" s="273"/>
      <c r="C13" s="62" t="s">
        <v>21</v>
      </c>
      <c r="D13" s="62" t="s">
        <v>21</v>
      </c>
      <c r="E13" s="62" t="s">
        <v>21</v>
      </c>
      <c r="F13" s="65">
        <f>SUM(F7:F12)</f>
        <v>21600</v>
      </c>
      <c r="G13" s="56">
        <v>21600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9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9"/>
      <c r="AV13" s="56"/>
      <c r="AW13" s="56"/>
      <c r="AX13" s="56"/>
      <c r="AY13" s="56"/>
      <c r="AZ13" s="56"/>
      <c r="BA13" s="56"/>
      <c r="BB13" s="56"/>
      <c r="BC13" s="56"/>
      <c r="BD13" s="56"/>
      <c r="BE13" s="59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9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7:68" ht="12.75">
      <c r="G14" s="95">
        <f>G13-F13</f>
        <v>0</v>
      </c>
      <c r="AJ14" s="59"/>
      <c r="AU14" s="59"/>
      <c r="BE14" s="59"/>
      <c r="BP14" s="59"/>
    </row>
    <row r="15" spans="1:80" ht="12.75">
      <c r="A15" s="190" t="s">
        <v>106</v>
      </c>
      <c r="B15" s="190"/>
      <c r="C15" s="183" t="s">
        <v>274</v>
      </c>
      <c r="D15" s="183"/>
      <c r="E15" s="183"/>
      <c r="F15" s="18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59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59"/>
      <c r="AV15" s="74"/>
      <c r="AW15" s="74"/>
      <c r="AX15" s="74"/>
      <c r="AY15" s="74"/>
      <c r="AZ15" s="74"/>
      <c r="BA15" s="74"/>
      <c r="BB15" s="74"/>
      <c r="BC15" s="74"/>
      <c r="BD15" s="74"/>
      <c r="BE15" s="59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59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</row>
    <row r="17" spans="1:80" ht="25.5">
      <c r="A17" s="61" t="str">
        <f>'111'!A19</f>
        <v>№ п/п</v>
      </c>
      <c r="B17" s="61" t="s">
        <v>17</v>
      </c>
      <c r="C17" s="61" t="s">
        <v>224</v>
      </c>
      <c r="D17" s="61" t="s">
        <v>225</v>
      </c>
      <c r="E17" s="61" t="s">
        <v>226</v>
      </c>
      <c r="F17" s="61" t="s">
        <v>227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58"/>
      <c r="AW17" s="58"/>
      <c r="AX17" s="58"/>
      <c r="AY17" s="58"/>
      <c r="AZ17" s="58"/>
      <c r="BA17" s="58"/>
      <c r="BB17" s="58"/>
      <c r="BC17" s="58"/>
      <c r="BD17" s="58"/>
      <c r="BE17" s="59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1:80" ht="12.75">
      <c r="A18" s="61">
        <v>1</v>
      </c>
      <c r="B18" s="61">
        <v>2</v>
      </c>
      <c r="C18" s="61">
        <v>4</v>
      </c>
      <c r="D18" s="61">
        <v>5</v>
      </c>
      <c r="E18" s="61">
        <v>6</v>
      </c>
      <c r="F18" s="61">
        <v>6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/>
      <c r="AV18" s="58"/>
      <c r="AW18" s="58"/>
      <c r="AX18" s="58"/>
      <c r="AY18" s="58"/>
      <c r="AZ18" s="58"/>
      <c r="BA18" s="58"/>
      <c r="BB18" s="58"/>
      <c r="BC18" s="58"/>
      <c r="BD18" s="58"/>
      <c r="BE18" s="59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1:80" ht="12.75">
      <c r="A19" s="62">
        <v>1</v>
      </c>
      <c r="B19" s="62" t="s">
        <v>228</v>
      </c>
      <c r="C19" s="62"/>
      <c r="D19" s="65"/>
      <c r="E19" s="72"/>
      <c r="F19" s="65">
        <v>107832.35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9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9"/>
      <c r="AV19" s="60"/>
      <c r="AW19" s="60"/>
      <c r="AX19" s="60"/>
      <c r="AY19" s="60"/>
      <c r="AZ19" s="60"/>
      <c r="BA19" s="60"/>
      <c r="BB19" s="60"/>
      <c r="BC19" s="60"/>
      <c r="BD19" s="60"/>
      <c r="BE19" s="59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59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ht="25.5">
      <c r="A20" s="62">
        <v>2</v>
      </c>
      <c r="B20" s="62" t="s">
        <v>143</v>
      </c>
      <c r="C20" s="62"/>
      <c r="D20" s="65"/>
      <c r="E20" s="72"/>
      <c r="F20" s="65">
        <v>6165.07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9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59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59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ht="12" customHeight="1">
      <c r="A21" s="62">
        <v>3</v>
      </c>
      <c r="B21" s="62" t="s">
        <v>229</v>
      </c>
      <c r="C21" s="62"/>
      <c r="D21" s="65"/>
      <c r="E21" s="72"/>
      <c r="F21" s="65">
        <v>10000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9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59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59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ht="25.5" hidden="1">
      <c r="A22" s="62">
        <v>4</v>
      </c>
      <c r="B22" s="62" t="s">
        <v>231</v>
      </c>
      <c r="C22" s="62"/>
      <c r="D22" s="65"/>
      <c r="E22" s="72"/>
      <c r="F22" s="65" t="s">
        <v>232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9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9"/>
      <c r="AV22" s="60"/>
      <c r="AW22" s="60"/>
      <c r="AX22" s="60"/>
      <c r="AY22" s="60"/>
      <c r="AZ22" s="60"/>
      <c r="BA22" s="60"/>
      <c r="BB22" s="60"/>
      <c r="BC22" s="60"/>
      <c r="BD22" s="60"/>
      <c r="BE22" s="59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59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ht="15" customHeight="1">
      <c r="A23" s="272" t="s">
        <v>115</v>
      </c>
      <c r="B23" s="273"/>
      <c r="C23" s="62" t="s">
        <v>21</v>
      </c>
      <c r="D23" s="62" t="s">
        <v>21</v>
      </c>
      <c r="E23" s="62" t="s">
        <v>21</v>
      </c>
      <c r="F23" s="65">
        <f>SUM(F19:F22)</f>
        <v>123997.42000000001</v>
      </c>
      <c r="G23" s="56">
        <v>123997.42</v>
      </c>
      <c r="H23" s="6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9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9"/>
      <c r="AV23" s="56"/>
      <c r="AW23" s="56"/>
      <c r="AX23" s="56"/>
      <c r="AY23" s="56"/>
      <c r="AZ23" s="56"/>
      <c r="BA23" s="56"/>
      <c r="BB23" s="56"/>
      <c r="BC23" s="56"/>
      <c r="BD23" s="56"/>
      <c r="BE23" s="59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9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ht="12.75">
      <c r="G24" s="56">
        <f>G23-F23</f>
        <v>0</v>
      </c>
    </row>
  </sheetData>
  <sheetProtection/>
  <mergeCells count="7">
    <mergeCell ref="A15:B15"/>
    <mergeCell ref="A13:B13"/>
    <mergeCell ref="A23:B23"/>
    <mergeCell ref="A1:F1"/>
    <mergeCell ref="C3:F3"/>
    <mergeCell ref="C15:F15"/>
    <mergeCell ref="A3:B3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9"/>
  <sheetViews>
    <sheetView view="pageBreakPreview" zoomScaleSheetLayoutView="100" zoomScalePageLayoutView="0" workbookViewId="0" topLeftCell="A1">
      <selection activeCell="E11" sqref="E11"/>
    </sheetView>
  </sheetViews>
  <sheetFormatPr defaultColWidth="7.421875" defaultRowHeight="15"/>
  <cols>
    <col min="1" max="1" width="4.00390625" style="59" customWidth="1"/>
    <col min="2" max="2" width="31.7109375" style="59" customWidth="1"/>
    <col min="3" max="5" width="17.7109375" style="59" customWidth="1"/>
    <col min="6" max="6" width="18.421875" style="59" customWidth="1"/>
    <col min="7" max="7" width="8.7109375" style="59" bestFit="1" customWidth="1"/>
    <col min="8" max="16384" width="7.421875" style="59" customWidth="1"/>
  </cols>
  <sheetData>
    <row r="1" spans="1:5" ht="12.75">
      <c r="A1" s="190" t="s">
        <v>233</v>
      </c>
      <c r="B1" s="190"/>
      <c r="C1" s="190"/>
      <c r="D1" s="190"/>
      <c r="E1" s="190"/>
    </row>
    <row r="3" spans="1:6" ht="12.75">
      <c r="A3" s="190" t="s">
        <v>106</v>
      </c>
      <c r="B3" s="190"/>
      <c r="C3" s="183" t="s">
        <v>275</v>
      </c>
      <c r="D3" s="183"/>
      <c r="E3" s="183"/>
      <c r="F3" s="74"/>
    </row>
    <row r="5" spans="1:5" ht="25.5">
      <c r="A5" s="61" t="str">
        <f>'223'!A17</f>
        <v>№ п/п</v>
      </c>
      <c r="B5" s="61" t="s">
        <v>116</v>
      </c>
      <c r="C5" s="61" t="s">
        <v>145</v>
      </c>
      <c r="D5" s="61" t="s">
        <v>237</v>
      </c>
      <c r="E5" s="61" t="s">
        <v>238</v>
      </c>
    </row>
    <row r="6" spans="1:5" ht="12.75">
      <c r="A6" s="61">
        <v>1</v>
      </c>
      <c r="B6" s="61">
        <v>2</v>
      </c>
      <c r="C6" s="61">
        <v>3</v>
      </c>
      <c r="D6" s="61">
        <v>4</v>
      </c>
      <c r="E6" s="61">
        <v>5</v>
      </c>
    </row>
    <row r="7" spans="1:5" ht="12.75">
      <c r="A7" s="62">
        <v>1</v>
      </c>
      <c r="B7" s="63" t="s">
        <v>235</v>
      </c>
      <c r="C7" s="62" t="s">
        <v>265</v>
      </c>
      <c r="D7" s="62">
        <v>4</v>
      </c>
      <c r="E7" s="76">
        <v>6480.16</v>
      </c>
    </row>
    <row r="8" spans="1:5" ht="12.75" hidden="1">
      <c r="A8" s="62">
        <v>2</v>
      </c>
      <c r="B8" s="63"/>
      <c r="C8" s="62" t="str">
        <f>C7</f>
        <v>МДОБУ №32</v>
      </c>
      <c r="D8" s="62"/>
      <c r="E8" s="76"/>
    </row>
    <row r="9" spans="1:5" ht="19.5" customHeight="1" hidden="1">
      <c r="A9" s="62">
        <v>3</v>
      </c>
      <c r="B9" s="63"/>
      <c r="C9" s="62" t="str">
        <f>C8</f>
        <v>МДОБУ №32</v>
      </c>
      <c r="D9" s="62"/>
      <c r="E9" s="76"/>
    </row>
    <row r="10" spans="1:5" ht="30" customHeight="1" hidden="1">
      <c r="A10" s="62">
        <v>4</v>
      </c>
      <c r="B10" s="63" t="s">
        <v>356</v>
      </c>
      <c r="C10" s="62" t="str">
        <f>C9</f>
        <v>МДОБУ №32</v>
      </c>
      <c r="D10" s="62"/>
      <c r="E10" s="76"/>
    </row>
    <row r="11" spans="1:7" ht="12.75">
      <c r="A11" s="62"/>
      <c r="B11" s="62" t="s">
        <v>115</v>
      </c>
      <c r="C11" s="62" t="s">
        <v>21</v>
      </c>
      <c r="D11" s="62" t="s">
        <v>21</v>
      </c>
      <c r="E11" s="76">
        <f>SUM(E7:E10)</f>
        <v>6480.16</v>
      </c>
      <c r="F11" s="59">
        <v>47480.16</v>
      </c>
      <c r="G11" s="94"/>
    </row>
    <row r="12" spans="2:6" ht="12.75">
      <c r="B12" s="69"/>
      <c r="C12" s="69"/>
      <c r="D12" s="68"/>
      <c r="E12" s="70"/>
      <c r="F12" s="94">
        <f>F11-E11</f>
        <v>41000</v>
      </c>
    </row>
    <row r="13" spans="1:6" ht="12.75" hidden="1">
      <c r="A13" s="190" t="s">
        <v>106</v>
      </c>
      <c r="B13" s="190"/>
      <c r="C13" s="183" t="s">
        <v>276</v>
      </c>
      <c r="D13" s="183"/>
      <c r="E13" s="183"/>
      <c r="F13" s="74"/>
    </row>
    <row r="14" spans="2:5" ht="12.75" hidden="1">
      <c r="B14" s="69"/>
      <c r="C14" s="69"/>
      <c r="D14" s="68"/>
      <c r="E14" s="70"/>
    </row>
    <row r="15" spans="1:5" ht="25.5" hidden="1">
      <c r="A15" s="61" t="str">
        <f>A5</f>
        <v>№ п/п</v>
      </c>
      <c r="B15" s="61" t="s">
        <v>116</v>
      </c>
      <c r="C15" s="61" t="s">
        <v>145</v>
      </c>
      <c r="D15" s="61" t="s">
        <v>237</v>
      </c>
      <c r="E15" s="61" t="s">
        <v>238</v>
      </c>
    </row>
    <row r="16" spans="1:5" ht="12.75" hidden="1">
      <c r="A16" s="61">
        <v>1</v>
      </c>
      <c r="B16" s="61">
        <v>2</v>
      </c>
      <c r="C16" s="61">
        <v>3</v>
      </c>
      <c r="D16" s="61">
        <v>4</v>
      </c>
      <c r="E16" s="61">
        <v>5</v>
      </c>
    </row>
    <row r="17" spans="1:5" ht="12.75" hidden="1">
      <c r="A17" s="62">
        <v>1</v>
      </c>
      <c r="B17" s="63"/>
      <c r="C17" s="62" t="str">
        <f>C9</f>
        <v>МДОБУ №32</v>
      </c>
      <c r="D17" s="62">
        <v>12</v>
      </c>
      <c r="E17" s="76"/>
    </row>
    <row r="18" spans="1:5" ht="12.75" hidden="1">
      <c r="A18" s="62"/>
      <c r="B18" s="62" t="s">
        <v>115</v>
      </c>
      <c r="C18" s="62" t="s">
        <v>21</v>
      </c>
      <c r="D18" s="62" t="s">
        <v>21</v>
      </c>
      <c r="E18" s="76">
        <f>SUM(E17:E17)</f>
        <v>0</v>
      </c>
    </row>
    <row r="19" ht="12.75">
      <c r="F19" s="116"/>
    </row>
  </sheetData>
  <sheetProtection/>
  <mergeCells count="5">
    <mergeCell ref="A1:E1"/>
    <mergeCell ref="A3:B3"/>
    <mergeCell ref="C3:E3"/>
    <mergeCell ref="A13:B13"/>
    <mergeCell ref="C13:E1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Аида Симонян</cp:lastModifiedBy>
  <cp:lastPrinted>2021-03-03T07:15:29Z</cp:lastPrinted>
  <dcterms:created xsi:type="dcterms:W3CDTF">2019-12-05T12:32:22Z</dcterms:created>
  <dcterms:modified xsi:type="dcterms:W3CDTF">2023-03-27T09:49:07Z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